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Calculator!$A$1:$G$58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<sst xmlns="http://schemas.openxmlformats.org/spreadsheetml/2006/main" count="41" uniqueCount="38">
  <si>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HOW TO USE: TANK STRAPPING CHART GENERATOR (LEVEL TO VOLUME)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</si>
  <si>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</si>
  <si>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</si>
  <si>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</si>
  <si>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</si>
  <si>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Choose horizontal or vertical cylinder.</t>
  </si>
  <si>
    <t xml:space="preserve">2. Enter the inside diameter and the length (horizontal) or height (vertical) in metres.</t>
  </si>
  <si>
    <t xml:space="preserve">3. The table gives volume at 41 equal level steps; print it or load it into the DCS as a linearisation table.</t>
  </si>
  <si>
    <t xml:space="preserve">What the formulas do</t>
  </si>
  <si>
    <t xml:space="preserve">• Vertical: V = π r² h.</t>
  </si>
  <si>
    <t xml:space="preserve">• Horizontal: V = L × [r² acos((r − h) ÷ r) − (r − h) √(2rh − h²)].</t>
  </si>
  <si>
    <t xml:space="preserve">• Volume % = V ÷ total volume × 100.</t>
  </si>
  <si>
    <t xml:space="preserve">Sheet "Calculator" holds a worked example: overwrite the yellow cells with your own data.</t>
  </si>
  <si>
    <t xml:space="preserve">Basis: Geometric volume of a cylinder and a horizontal circular segment (flat ends). Dished ends, internals and deadwood are not included.</t>
  </si>
  <si>
    <t xml:space="preserve">More free templates, calculators and tools: https://instrumentationblog.in/downloads/templates/</t>
  </si>
  <si>
    <t xml:space="preserve">TANK STRAPPING CHART GENERATOR (LEVEL TO VOLUME)</t>
  </si>
  <si>
    <t xml:space="preserve">Project: Diesel day tank T 501</t>
  </si>
  <si>
    <t xml:space="preserve">Calc no: CALC TK 001      Rev: 0</t>
  </si>
  <si>
    <t xml:space="preserve">Yellow cells: enter data. Grey cells: calculated automatically. Free template from instrumentationblog.in</t>
  </si>
  <si>
    <t xml:space="preserve">Tank</t>
  </si>
  <si>
    <t xml:space="preserve">Tank type</t>
  </si>
  <si>
    <t xml:space="preserve">Horizontal cylinder</t>
  </si>
  <si>
    <t xml:space="preserve">Inside diameter (m)</t>
  </si>
  <si>
    <t xml:space="preserve">Length (horizontal) or height (vertical) (m)</t>
  </si>
  <si>
    <t xml:space="preserve">Maximum level (m)</t>
  </si>
  <si>
    <t xml:space="preserve">Total volume (m³)</t>
  </si>
  <si>
    <t xml:space="preserve">Strapping chart</t>
  </si>
  <si>
    <t xml:space="preserve">Point</t>
  </si>
  <si>
    <t xml:space="preserve">Level (m)</t>
  </si>
  <si>
    <t xml:space="preserve">Level (%)</t>
  </si>
  <si>
    <t xml:space="preserve">Volume (m³)</t>
  </si>
  <si>
    <t xml:space="preserve">Volume (litres)</t>
  </si>
  <si>
    <t xml:space="preserve">Volume (%)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</si>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</sst>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.0"/>
    <numFmt numFmtId="167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2" customFormat="false" ht="15" hidden="false" customHeight="false" outlineLevel="0" collapsed="false">
      <c r="B12" s="2" t="s">
        <v>8</v>
      </c>
    </row>
    <row r="13" customFormat="false" ht="15" hidden="false" customHeight="true" outlineLevel="0" collapsed="false">
      <c r="B13" s="6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5" min="2" style="0" width="16"/>
    <col collapsed="false" customWidth="true" hidden="false" outlineLevel="0" max="7" min="6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</row>
    <row r="2" customFormat="false" ht="15" hidden="false" customHeight="true" outlineLevel="0" collapsed="false">
      <c r="A2" s="10" t="s">
        <v>16</v>
      </c>
      <c r="B2" s="10"/>
      <c r="C2" s="10"/>
      <c r="D2" s="11" t="s">
        <v>17</v>
      </c>
      <c r="E2" s="11"/>
      <c r="F2" s="11"/>
      <c r="G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</row>
    <row r="6" customFormat="false" ht="15" hidden="false" customHeight="true" outlineLevel="0" collapsed="false">
      <c r="A6" s="14" t="s">
        <v>20</v>
      </c>
      <c r="B6" s="14"/>
      <c r="C6" s="15" t="s">
        <v>21</v>
      </c>
      <c r="D6" s="14" t="s">
        <v>22</v>
      </c>
      <c r="E6" s="14"/>
      <c r="F6" s="15" t="n">
        <v>2</v>
      </c>
      <c r="G6" s="15"/>
    </row>
    <row r="7" customFormat="false" ht="22.35" hidden="false" customHeight="true" outlineLevel="0" collapsed="false">
      <c r="A7" s="14" t="s">
        <v>23</v>
      </c>
      <c r="B7" s="14"/>
      <c r="C7" s="15" t="n">
        <v>5</v>
      </c>
      <c r="D7" s="14" t="s">
        <v>24</v>
      </c>
      <c r="E7" s="14"/>
      <c r="F7" s="16" t="n">
        <f aca="false">IF($C$6="Vertical cylinder",$C$7,$F$6)</f>
        <v>2</v>
      </c>
      <c r="G7" s="16"/>
    </row>
    <row r="8" customFormat="false" ht="15" hidden="false" customHeight="true" outlineLevel="0" collapsed="false">
      <c r="A8" s="14" t="s">
        <v>25</v>
      </c>
      <c r="B8" s="14"/>
      <c r="C8" s="16" t="n">
        <f aca="false">PI()*($F$6/2)^2*$C$7</f>
        <v>15.707963267949</v>
      </c>
    </row>
    <row r="10" customFormat="false" ht="15" hidden="false" customHeight="false" outlineLevel="0" collapsed="false">
      <c r="A10" s="13" t="s">
        <v>26</v>
      </c>
      <c r="B10" s="13"/>
      <c r="C10" s="13"/>
      <c r="D10" s="13"/>
      <c r="E10" s="13"/>
      <c r="F10" s="13"/>
      <c r="G10" s="13"/>
    </row>
    <row r="11" customFormat="false" ht="30" hidden="false" customHeight="true" outlineLevel="0" collapsed="false">
      <c r="A11" s="17" t="s">
        <v>27</v>
      </c>
      <c r="B11" s="17" t="s">
        <v>28</v>
      </c>
      <c r="C11" s="17" t="s">
        <v>29</v>
      </c>
      <c r="D11" s="17" t="s">
        <v>30</v>
      </c>
      <c r="E11" s="17" t="s">
        <v>31</v>
      </c>
      <c r="F11" s="17" t="s">
        <v>32</v>
      </c>
      <c r="G11" s="17"/>
    </row>
    <row r="12" customFormat="false" ht="15" hidden="false" customHeight="false" outlineLevel="0" collapsed="false">
      <c r="A12" s="18" t="n">
        <v>0</v>
      </c>
      <c r="B12" s="19" t="n">
        <f aca="false">$F$7*A12/40</f>
        <v>0</v>
      </c>
      <c r="C12" s="20" t="n">
        <f aca="false">A12/40*100</f>
        <v>0</v>
      </c>
      <c r="D12" s="19" t="n">
        <f aca="false">IF($C$6="Vertical cylinder",PI()*($F$6/2)^2*B12,$C$7*(($F$6/2)^2*ACOS(($F$6/2-B12)/($F$6/2))-($F$6/2-B12)*SQRT(MAX(0,2*($F$6/2)*B12-B12^2))))</f>
        <v>0</v>
      </c>
      <c r="E12" s="21" t="n">
        <f aca="false">D12*1000</f>
        <v>0</v>
      </c>
      <c r="F12" s="20" t="n">
        <f aca="false">D12/$C$8*100</f>
        <v>0</v>
      </c>
      <c r="G12" s="20"/>
    </row>
    <row r="13" customFormat="false" ht="15" hidden="false" customHeight="false" outlineLevel="0" collapsed="false">
      <c r="A13" s="18" t="n">
        <v>1</v>
      </c>
      <c r="B13" s="19" t="n">
        <f aca="false">$F$7*A13/40</f>
        <v>0.05</v>
      </c>
      <c r="C13" s="20" t="n">
        <f aca="false">A13/40*100</f>
        <v>2.5</v>
      </c>
      <c r="D13" s="19" t="n">
        <f aca="false">IF($C$6="Vertical cylinder",PI()*($F$6/2)^2*B13,$C$7*(($F$6/2)^2*ACOS(($F$6/2-B13)/($F$6/2))-($F$6/2-B13)*SQRT(MAX(0,2*($F$6/2)*B13-B13^2))))</f>
        <v>0.104615121837988</v>
      </c>
      <c r="E13" s="21" t="n">
        <f aca="false">D13*1000</f>
        <v>104.615121837988</v>
      </c>
      <c r="F13" s="20" t="n">
        <f aca="false">D13/$C$8*100</f>
        <v>0.666000550507066</v>
      </c>
      <c r="G13" s="20"/>
    </row>
    <row r="14" customFormat="false" ht="15" hidden="false" customHeight="false" outlineLevel="0" collapsed="false">
      <c r="A14" s="18" t="n">
        <v>2</v>
      </c>
      <c r="B14" s="19" t="n">
        <f aca="false">$F$7*A14/40</f>
        <v>0.1</v>
      </c>
      <c r="C14" s="20" t="n">
        <f aca="false">A14/40*100</f>
        <v>5</v>
      </c>
      <c r="D14" s="19" t="n">
        <f aca="false">IF($C$6="Vertical cylinder",PI()*($F$6/2)^2*B14,$C$7*(($F$6/2)^2*ACOS(($F$6/2-B14)/($F$6/2))-($F$6/2-B14)*SQRT(MAX(0,2*($F$6/2)*B14-B14^2))))</f>
        <v>0.293629534388009</v>
      </c>
      <c r="E14" s="21" t="n">
        <f aca="false">D14*1000</f>
        <v>293.629534388009</v>
      </c>
      <c r="F14" s="20" t="n">
        <f aca="false">D14/$C$8*100</f>
        <v>1.86930367342493</v>
      </c>
      <c r="G14" s="20"/>
    </row>
    <row r="15" customFormat="false" ht="15" hidden="false" customHeight="false" outlineLevel="0" collapsed="false">
      <c r="A15" s="18" t="n">
        <v>3</v>
      </c>
      <c r="B15" s="19" t="n">
        <f aca="false">$F$7*A15/40</f>
        <v>0.15</v>
      </c>
      <c r="C15" s="20" t="n">
        <f aca="false">A15/40*100</f>
        <v>7.5</v>
      </c>
      <c r="D15" s="19" t="n">
        <f aca="false">IF($C$6="Vertical cylinder",PI()*($F$6/2)^2*B15,$C$7*(($F$6/2)^2*ACOS(($F$6/2-B15)/($F$6/2))-($F$6/2-B15)*SQRT(MAX(0,2*($F$6/2)*B15-B15^2))))</f>
        <v>0.535228742419151</v>
      </c>
      <c r="E15" s="21" t="n">
        <f aca="false">D15*1000</f>
        <v>535.228742419151</v>
      </c>
      <c r="F15" s="20" t="n">
        <f aca="false">D15/$C$8*100</f>
        <v>3.40737200163467</v>
      </c>
      <c r="G15" s="20"/>
    </row>
    <row r="16" customFormat="false" ht="15" hidden="false" customHeight="false" outlineLevel="0" collapsed="false">
      <c r="A16" s="18" t="n">
        <v>4</v>
      </c>
      <c r="B16" s="19" t="n">
        <f aca="false">$F$7*A16/40</f>
        <v>0.2</v>
      </c>
      <c r="C16" s="20" t="n">
        <f aca="false">A16/40*100</f>
        <v>10</v>
      </c>
      <c r="D16" s="19" t="n">
        <f aca="false">IF($C$6="Vertical cylinder",PI()*($F$6/2)^2*B16,$C$7*(($F$6/2)^2*ACOS(($F$6/2-B16)/($F$6/2))-($F$6/2-B16)*SQRT(MAX(0,2*($F$6/2)*B16-B16^2))))</f>
        <v>0.817505543966421</v>
      </c>
      <c r="E16" s="21" t="n">
        <f aca="false">D16*1000</f>
        <v>817.505543966421</v>
      </c>
      <c r="F16" s="20" t="n">
        <f aca="false">D16/$C$8*100</f>
        <v>5.20440193309139</v>
      </c>
      <c r="G16" s="20"/>
    </row>
    <row r="17" customFormat="false" ht="15" hidden="false" customHeight="false" outlineLevel="0" collapsed="false">
      <c r="A17" s="18" t="n">
        <v>5</v>
      </c>
      <c r="B17" s="19" t="n">
        <f aca="false">$F$7*A17/40</f>
        <v>0.25</v>
      </c>
      <c r="C17" s="20" t="n">
        <f aca="false">A17/40*100</f>
        <v>12.5</v>
      </c>
      <c r="D17" s="19" t="n">
        <f aca="false">IF($C$6="Vertical cylinder",PI()*($F$6/2)^2*B17,$C$7*(($F$6/2)^2*ACOS(($F$6/2-B17)/($F$6/2))-($F$6/2-B17)*SQRT(MAX(0,2*($F$6/2)*B17-B17^2))))</f>
        <v>1.13327938494402</v>
      </c>
      <c r="E17" s="21" t="n">
        <f aca="false">D17*1000</f>
        <v>1133.27938494402</v>
      </c>
      <c r="F17" s="20" t="n">
        <f aca="false">D17/$C$8*100</f>
        <v>7.21468064071938</v>
      </c>
      <c r="G17" s="20"/>
    </row>
    <row r="18" customFormat="false" ht="15" hidden="false" customHeight="false" outlineLevel="0" collapsed="false">
      <c r="A18" s="18" t="n">
        <v>6</v>
      </c>
      <c r="B18" s="19" t="n">
        <f aca="false">$F$7*A18/40</f>
        <v>0.3</v>
      </c>
      <c r="C18" s="20" t="n">
        <f aca="false">A18/40*100</f>
        <v>15</v>
      </c>
      <c r="D18" s="19" t="n">
        <f aca="false">IF($C$6="Vertical cylinder",PI()*($F$6/2)^2*B18,$C$7*(($F$6/2)^2*ACOS(($F$6/2-B18)/($F$6/2))-($F$6/2-B18)*SQRT(MAX(0,2*($F$6/2)*B18-B18^2))))</f>
        <v>1.47749420093072</v>
      </c>
      <c r="E18" s="21" t="n">
        <f aca="false">D18*1000</f>
        <v>1477.49420093072</v>
      </c>
      <c r="F18" s="20" t="n">
        <f aca="false">D18/$C$8*100</f>
        <v>9.40602021870937</v>
      </c>
      <c r="G18" s="20"/>
    </row>
    <row r="19" customFormat="false" ht="15" hidden="false" customHeight="false" outlineLevel="0" collapsed="false">
      <c r="A19" s="18" t="n">
        <v>7</v>
      </c>
      <c r="B19" s="19" t="n">
        <f aca="false">$F$7*A19/40</f>
        <v>0.35</v>
      </c>
      <c r="C19" s="20" t="n">
        <f aca="false">A19/40*100</f>
        <v>17.5</v>
      </c>
      <c r="D19" s="19" t="n">
        <f aca="false">IF($C$6="Vertical cylinder",PI()*($F$6/2)^2*B19,$C$7*(($F$6/2)^2*ACOS(($F$6/2-B19)/($F$6/2))-($F$6/2-B19)*SQRT(MAX(0,2*($F$6/2)*B19-B19^2))))</f>
        <v>1.84627327539247</v>
      </c>
      <c r="E19" s="21" t="n">
        <f aca="false">D19*1000</f>
        <v>1846.27327539247</v>
      </c>
      <c r="F19" s="20" t="n">
        <f aca="false">D19/$C$8*100</f>
        <v>11.753740723087</v>
      </c>
      <c r="G19" s="20"/>
    </row>
    <row r="20" customFormat="false" ht="15" hidden="false" customHeight="false" outlineLevel="0" collapsed="false">
      <c r="A20" s="18" t="n">
        <v>8</v>
      </c>
      <c r="B20" s="19" t="n">
        <f aca="false">$F$7*A20/40</f>
        <v>0.4</v>
      </c>
      <c r="C20" s="20" t="n">
        <f aca="false">A20/40*100</f>
        <v>20</v>
      </c>
      <c r="D20" s="19" t="n">
        <f aca="false">IF($C$6="Vertical cylinder",PI()*($F$6/2)^2*B20,$C$7*(($F$6/2)^2*ACOS(($F$6/2-B20)/($F$6/2))-($F$6/2-B20)*SQRT(MAX(0,2*($F$6/2)*B20-B20^2))))</f>
        <v>2.23647609000806</v>
      </c>
      <c r="E20" s="21" t="n">
        <f aca="false">D20*1000</f>
        <v>2236.47609000806</v>
      </c>
      <c r="F20" s="20" t="n">
        <f aca="false">D20/$C$8*100</f>
        <v>14.2378489932647</v>
      </c>
      <c r="G20" s="20"/>
    </row>
    <row r="21" customFormat="false" ht="15" hidden="false" customHeight="false" outlineLevel="0" collapsed="false">
      <c r="A21" s="18" t="n">
        <v>9</v>
      </c>
      <c r="B21" s="19" t="n">
        <f aca="false">$F$7*A21/40</f>
        <v>0.45</v>
      </c>
      <c r="C21" s="20" t="n">
        <f aca="false">A21/40*100</f>
        <v>22.5</v>
      </c>
      <c r="D21" s="19" t="n">
        <f aca="false">IF($C$6="Vertical cylinder",PI()*($F$6/2)^2*B21,$C$7*(($F$6/2)^2*ACOS(($F$6/2-B21)/($F$6/2))-($F$6/2-B21)*SQRT(MAX(0,2*($F$6/2)*B21-B21^2))))</f>
        <v>2.64545764496338</v>
      </c>
      <c r="E21" s="21" t="n">
        <f aca="false">D21*1000</f>
        <v>2645.45764496338</v>
      </c>
      <c r="F21" s="20" t="n">
        <f aca="false">D21/$C$8*100</f>
        <v>16.8415064374467</v>
      </c>
      <c r="G21" s="20"/>
    </row>
    <row r="22" customFormat="false" ht="15" hidden="false" customHeight="false" outlineLevel="0" collapsed="false">
      <c r="A22" s="18" t="n">
        <v>10</v>
      </c>
      <c r="B22" s="19" t="n">
        <f aca="false">$F$7*A22/40</f>
        <v>0.5</v>
      </c>
      <c r="C22" s="20" t="n">
        <f aca="false">A22/40*100</f>
        <v>25</v>
      </c>
      <c r="D22" s="19" t="n">
        <f aca="false">IF($C$6="Vertical cylinder",PI()*($F$6/2)^2*B22,$C$7*(($F$6/2)^2*ACOS(($F$6/2-B22)/($F$6/2))-($F$6/2-B22)*SQRT(MAX(0,2*($F$6/2)*B22-B22^2))))</f>
        <v>3.07092424652189</v>
      </c>
      <c r="E22" s="21" t="n">
        <f aca="false">D22*1000</f>
        <v>3070.92424652189</v>
      </c>
      <c r="F22" s="20" t="n">
        <f aca="false">D22/$C$8*100</f>
        <v>19.5501109477885</v>
      </c>
      <c r="G22" s="20"/>
    </row>
    <row r="23" customFormat="false" ht="15" hidden="false" customHeight="false" outlineLevel="0" collapsed="false">
      <c r="A23" s="18" t="n">
        <v>11</v>
      </c>
      <c r="B23" s="19" t="n">
        <f aca="false">$F$7*A23/40</f>
        <v>0.55</v>
      </c>
      <c r="C23" s="20" t="n">
        <f aca="false">A23/40*100</f>
        <v>27.5</v>
      </c>
      <c r="D23" s="19" t="n">
        <f aca="false">IF($C$6="Vertical cylinder",PI()*($F$6/2)^2*B23,$C$7*(($F$6/2)^2*ACOS(($F$6/2-B23)/($F$6/2))-($F$6/2-B23)*SQRT(MAX(0,2*($F$6/2)*B23-B23^2))))</f>
        <v>3.51084069004518</v>
      </c>
      <c r="E23" s="21" t="n">
        <f aca="false">D23*1000</f>
        <v>3510.84069004518</v>
      </c>
      <c r="F23" s="20" t="n">
        <f aca="false">D23/$C$8*100</f>
        <v>22.350706009154</v>
      </c>
      <c r="G23" s="20"/>
    </row>
    <row r="24" customFormat="false" ht="15" hidden="false" customHeight="false" outlineLevel="0" collapsed="false">
      <c r="A24" s="18" t="n">
        <v>12</v>
      </c>
      <c r="B24" s="19" t="n">
        <f aca="false">$F$7*A24/40</f>
        <v>0.6</v>
      </c>
      <c r="C24" s="20" t="n">
        <f aca="false">A24/40*100</f>
        <v>30</v>
      </c>
      <c r="D24" s="19" t="n">
        <f aca="false">IF($C$6="Vertical cylinder",PI()*($F$6/2)^2*B24,$C$7*(($F$6/2)^2*ACOS(($F$6/2-B24)/($F$6/2))-($F$6/2-B24)*SQRT(MAX(0,2*($F$6/2)*B24-B24^2))))</f>
        <v>3.96336712565471</v>
      </c>
      <c r="E24" s="21" t="n">
        <f aca="false">D24*1000</f>
        <v>3963.36712565471</v>
      </c>
      <c r="F24" s="20" t="n">
        <f aca="false">D24/$C$8*100</f>
        <v>25.2315787734345</v>
      </c>
      <c r="G24" s="20"/>
    </row>
    <row r="25" customFormat="false" ht="15" hidden="false" customHeight="false" outlineLevel="0" collapsed="false">
      <c r="A25" s="18" t="n">
        <v>13</v>
      </c>
      <c r="B25" s="19" t="n">
        <f aca="false">$F$7*A25/40</f>
        <v>0.65</v>
      </c>
      <c r="C25" s="20" t="n">
        <f aca="false">A25/40*100</f>
        <v>32.5</v>
      </c>
      <c r="D25" s="19" t="n">
        <f aca="false">IF($C$6="Vertical cylinder",PI()*($F$6/2)^2*B25,$C$7*(($F$6/2)^2*ACOS(($F$6/2-B25)/($F$6/2))-($F$6/2-B25)*SQRT(MAX(0,2*($F$6/2)*B25-B25^2))))</f>
        <v>4.42681414116735</v>
      </c>
      <c r="E25" s="21" t="n">
        <f aca="false">D25*1000</f>
        <v>4426.81414116735</v>
      </c>
      <c r="F25" s="20" t="n">
        <f aca="false">D25/$C$8*100</f>
        <v>28.1819741086355</v>
      </c>
      <c r="G25" s="20"/>
    </row>
    <row r="26" customFormat="false" ht="15" hidden="false" customHeight="false" outlineLevel="0" collapsed="false">
      <c r="A26" s="18" t="n">
        <v>14</v>
      </c>
      <c r="B26" s="19" t="n">
        <f aca="false">$F$7*A26/40</f>
        <v>0.7</v>
      </c>
      <c r="C26" s="20" t="n">
        <f aca="false">A26/40*100</f>
        <v>35</v>
      </c>
      <c r="D26" s="19" t="n">
        <f aca="false">IF($C$6="Vertical cylinder",PI()*($F$6/2)^2*B26,$C$7*(($F$6/2)^2*ACOS(($F$6/2-B26)/($F$6/2))-($F$6/2-B26)*SQRT(MAX(0,2*($F$6/2)*B26-B26^2))))</f>
        <v>4.89960956177208</v>
      </c>
      <c r="E26" s="21" t="n">
        <f aca="false">D26*1000</f>
        <v>4899.60956177208</v>
      </c>
      <c r="F26" s="20" t="n">
        <f aca="false">D26/$C$8*100</f>
        <v>31.1918832390536</v>
      </c>
      <c r="G26" s="20"/>
    </row>
    <row r="27" customFormat="false" ht="15" hidden="false" customHeight="false" outlineLevel="0" collapsed="false">
      <c r="A27" s="18" t="n">
        <v>15</v>
      </c>
      <c r="B27" s="19" t="n">
        <f aca="false">$F$7*A27/40</f>
        <v>0.75</v>
      </c>
      <c r="C27" s="20" t="n">
        <f aca="false">A27/40*100</f>
        <v>37.5</v>
      </c>
      <c r="D27" s="19" t="n">
        <f aca="false">IF($C$6="Vertical cylinder",PI()*($F$6/2)^2*B27,$C$7*(($F$6/2)^2*ACOS(($F$6/2-B27)/($F$6/2))-($F$6/2-B27)*SQRT(MAX(0,2*($F$6/2)*B27-B27^2))))</f>
        <v>5.38027306257427</v>
      </c>
      <c r="E27" s="21" t="n">
        <f aca="false">D27*1000</f>
        <v>5380.27306257427</v>
      </c>
      <c r="F27" s="20" t="n">
        <f aca="false">D27/$C$8*100</f>
        <v>34.2518821237146</v>
      </c>
      <c r="G27" s="20"/>
    </row>
    <row r="28" customFormat="false" ht="15" hidden="false" customHeight="false" outlineLevel="0" collapsed="false">
      <c r="A28" s="18" t="n">
        <v>16</v>
      </c>
      <c r="B28" s="19" t="n">
        <f aca="false">$F$7*A28/40</f>
        <v>0.8</v>
      </c>
      <c r="C28" s="20" t="n">
        <f aca="false">A28/40*100</f>
        <v>40</v>
      </c>
      <c r="D28" s="19" t="n">
        <f aca="false">IF($C$6="Vertical cylinder",PI()*($F$6/2)^2*B28,$C$7*(($F$6/2)^2*ACOS(($F$6/2-B28)/($F$6/2))-($F$6/2-B28)*SQRT(MAX(0,2*($F$6/2)*B28-B28^2))))</f>
        <v>5.86739613290956</v>
      </c>
      <c r="E28" s="21" t="n">
        <f aca="false">D28*1000</f>
        <v>5867.39613290956</v>
      </c>
      <c r="F28" s="20" t="n">
        <f aca="false">D28/$C$8*100</f>
        <v>37.3530039052331</v>
      </c>
      <c r="G28" s="20"/>
    </row>
    <row r="29" customFormat="false" ht="15" hidden="false" customHeight="false" outlineLevel="0" collapsed="false">
      <c r="A29" s="18" t="n">
        <v>17</v>
      </c>
      <c r="B29" s="19" t="n">
        <f aca="false">$F$7*A29/40</f>
        <v>0.85</v>
      </c>
      <c r="C29" s="20" t="n">
        <f aca="false">A29/40*100</f>
        <v>42.5</v>
      </c>
      <c r="D29" s="19" t="n">
        <f aca="false">IF($C$6="Vertical cylinder",PI()*($F$6/2)^2*B29,$C$7*(($F$6/2)^2*ACOS(($F$6/2-B29)/($F$6/2))-($F$6/2-B29)*SQRT(MAX(0,2*($F$6/2)*B29-B29^2))))</f>
        <v>6.35962577259286</v>
      </c>
      <c r="E29" s="21" t="n">
        <f aca="false">D29*1000</f>
        <v>6359.62577259286</v>
      </c>
      <c r="F29" s="20" t="n">
        <f aca="false">D29/$C$8*100</f>
        <v>40.4866351169107</v>
      </c>
      <c r="G29" s="20"/>
    </row>
    <row r="30" customFormat="false" ht="15" hidden="false" customHeight="false" outlineLevel="0" collapsed="false">
      <c r="A30" s="18" t="n">
        <v>18</v>
      </c>
      <c r="B30" s="19" t="n">
        <f aca="false">$F$7*A30/40</f>
        <v>0.9</v>
      </c>
      <c r="C30" s="20" t="n">
        <f aca="false">A30/40*100</f>
        <v>45</v>
      </c>
      <c r="D30" s="19" t="n">
        <f aca="false">IF($C$6="Vertical cylinder",PI()*($F$6/2)^2*B30,$C$7*(($F$6/2)^2*ACOS(($F$6/2-B30)/($F$6/2))-($F$6/2-B30)*SQRT(MAX(0,2*($F$6/2)*B30-B30^2))))</f>
        <v>6.85565080961337</v>
      </c>
      <c r="E30" s="21" t="n">
        <f aca="false">D30*1000</f>
        <v>6855.65080961338</v>
      </c>
      <c r="F30" s="20" t="n">
        <f aca="false">D30/$C$8*100</f>
        <v>43.6444285784769</v>
      </c>
      <c r="G30" s="20"/>
    </row>
    <row r="31" customFormat="false" ht="15" hidden="false" customHeight="false" outlineLevel="0" collapsed="false">
      <c r="A31" s="18" t="n">
        <v>19</v>
      </c>
      <c r="B31" s="19" t="n">
        <f aca="false">$F$7*A31/40</f>
        <v>0.95</v>
      </c>
      <c r="C31" s="20" t="n">
        <f aca="false">A31/40*100</f>
        <v>47.5</v>
      </c>
      <c r="D31" s="19" t="n">
        <f aca="false">IF($C$6="Vertical cylinder",PI()*($F$6/2)^2*B31,$C$7*(($F$6/2)^2*ACOS(($F$6/2-B31)/($F$6/2))-($F$6/2-B31)*SQRT(MAX(0,2*($F$6/2)*B31-B31^2))))</f>
        <v>7.35419004550266</v>
      </c>
      <c r="E31" s="21" t="n">
        <f aca="false">D31*1000</f>
        <v>7354.19004550266</v>
      </c>
      <c r="F31" s="20" t="n">
        <f aca="false">D31/$C$8*100</f>
        <v>46.8182279271583</v>
      </c>
      <c r="G31" s="20"/>
    </row>
    <row r="32" customFormat="false" ht="15" hidden="false" customHeight="false" outlineLevel="0" collapsed="false">
      <c r="A32" s="18" t="n">
        <v>20</v>
      </c>
      <c r="B32" s="19" t="n">
        <f aca="false">$F$7*A32/40</f>
        <v>1</v>
      </c>
      <c r="C32" s="20" t="n">
        <f aca="false">A32/40*100</f>
        <v>50</v>
      </c>
      <c r="D32" s="19" t="n">
        <f aca="false">IF($C$6="Vertical cylinder",PI()*($F$6/2)^2*B32,$C$7*(($F$6/2)^2*ACOS(($F$6/2-B32)/($F$6/2))-($F$6/2-B32)*SQRT(MAX(0,2*($F$6/2)*B32-B32^2))))</f>
        <v>7.85398163397448</v>
      </c>
      <c r="E32" s="21" t="n">
        <f aca="false">D32*1000</f>
        <v>7853.98163397448</v>
      </c>
      <c r="F32" s="20" t="n">
        <f aca="false">D32/$C$8*100</f>
        <v>50</v>
      </c>
      <c r="G32" s="20"/>
    </row>
    <row r="33" customFormat="false" ht="15" hidden="false" customHeight="false" outlineLevel="0" collapsed="false">
      <c r="A33" s="18" t="n">
        <v>21</v>
      </c>
      <c r="B33" s="19" t="n">
        <f aca="false">$F$7*A33/40</f>
        <v>1.05</v>
      </c>
      <c r="C33" s="20" t="n">
        <f aca="false">A33/40*100</f>
        <v>52.5</v>
      </c>
      <c r="D33" s="19" t="n">
        <f aca="false">IF($C$6="Vertical cylinder",PI()*($F$6/2)^2*B33,$C$7*(($F$6/2)^2*ACOS(($F$6/2-B33)/($F$6/2))-($F$6/2-B33)*SQRT(MAX(0,2*($F$6/2)*B33-B33^2))))</f>
        <v>8.35377322244631</v>
      </c>
      <c r="E33" s="21" t="n">
        <f aca="false">D33*1000</f>
        <v>8353.77322244631</v>
      </c>
      <c r="F33" s="20" t="n">
        <f aca="false">D33/$C$8*100</f>
        <v>53.1817720728417</v>
      </c>
      <c r="G33" s="20"/>
    </row>
    <row r="34" customFormat="false" ht="15" hidden="false" customHeight="false" outlineLevel="0" collapsed="false">
      <c r="A34" s="18" t="n">
        <v>22</v>
      </c>
      <c r="B34" s="19" t="n">
        <f aca="false">$F$7*A34/40</f>
        <v>1.1</v>
      </c>
      <c r="C34" s="20" t="n">
        <f aca="false">A34/40*100</f>
        <v>55</v>
      </c>
      <c r="D34" s="19" t="n">
        <f aca="false">IF($C$6="Vertical cylinder",PI()*($F$6/2)^2*B34,$C$7*(($F$6/2)^2*ACOS(($F$6/2-B34)/($F$6/2))-($F$6/2-B34)*SQRT(MAX(0,2*($F$6/2)*B34-B34^2))))</f>
        <v>8.85231245833559</v>
      </c>
      <c r="E34" s="21" t="n">
        <f aca="false">D34*1000</f>
        <v>8852.31245833559</v>
      </c>
      <c r="F34" s="20" t="n">
        <f aca="false">D34/$C$8*100</f>
        <v>56.3555714215231</v>
      </c>
      <c r="G34" s="20"/>
    </row>
    <row r="35" customFormat="false" ht="15" hidden="false" customHeight="false" outlineLevel="0" collapsed="false">
      <c r="A35" s="18" t="n">
        <v>23</v>
      </c>
      <c r="B35" s="19" t="n">
        <f aca="false">$F$7*A35/40</f>
        <v>1.15</v>
      </c>
      <c r="C35" s="20" t="n">
        <f aca="false">A35/40*100</f>
        <v>57.5</v>
      </c>
      <c r="D35" s="19" t="n">
        <f aca="false">IF($C$6="Vertical cylinder",PI()*($F$6/2)^2*B35,$C$7*(($F$6/2)^2*ACOS(($F$6/2-B35)/($F$6/2))-($F$6/2-B35)*SQRT(MAX(0,2*($F$6/2)*B35-B35^2))))</f>
        <v>9.34833749535611</v>
      </c>
      <c r="E35" s="21" t="n">
        <f aca="false">D35*1000</f>
        <v>9348.33749535611</v>
      </c>
      <c r="F35" s="20" t="n">
        <f aca="false">D35/$C$8*100</f>
        <v>59.5133648830893</v>
      </c>
      <c r="G35" s="20"/>
    </row>
    <row r="36" customFormat="false" ht="15" hidden="false" customHeight="false" outlineLevel="0" collapsed="false">
      <c r="A36" s="18" t="n">
        <v>24</v>
      </c>
      <c r="B36" s="19" t="n">
        <f aca="false">$F$7*A36/40</f>
        <v>1.2</v>
      </c>
      <c r="C36" s="20" t="n">
        <f aca="false">A36/40*100</f>
        <v>60</v>
      </c>
      <c r="D36" s="19" t="n">
        <f aca="false">IF($C$6="Vertical cylinder",PI()*($F$6/2)^2*B36,$C$7*(($F$6/2)^2*ACOS(($F$6/2-B36)/($F$6/2))-($F$6/2-B36)*SQRT(MAX(0,2*($F$6/2)*B36-B36^2))))</f>
        <v>9.84056713503941</v>
      </c>
      <c r="E36" s="21" t="n">
        <f aca="false">D36*1000</f>
        <v>9840.56713503941</v>
      </c>
      <c r="F36" s="20" t="n">
        <f aca="false">D36/$C$8*100</f>
        <v>62.6469960947669</v>
      </c>
      <c r="G36" s="20"/>
    </row>
    <row r="37" customFormat="false" ht="15" hidden="false" customHeight="false" outlineLevel="0" collapsed="false">
      <c r="A37" s="18" t="n">
        <v>25</v>
      </c>
      <c r="B37" s="19" t="n">
        <f aca="false">$F$7*A37/40</f>
        <v>1.25</v>
      </c>
      <c r="C37" s="20" t="n">
        <f aca="false">A37/40*100</f>
        <v>62.5</v>
      </c>
      <c r="D37" s="19" t="n">
        <f aca="false">IF($C$6="Vertical cylinder",PI()*($F$6/2)^2*B37,$C$7*(($F$6/2)^2*ACOS(($F$6/2-B37)/($F$6/2))-($F$6/2-B37)*SQRT(MAX(0,2*($F$6/2)*B37-B37^2))))</f>
        <v>10.3276902053747</v>
      </c>
      <c r="E37" s="21" t="n">
        <f aca="false">D37*1000</f>
        <v>10327.6902053747</v>
      </c>
      <c r="F37" s="20" t="n">
        <f aca="false">D37/$C$8*100</f>
        <v>65.7481178762854</v>
      </c>
      <c r="G37" s="20"/>
    </row>
    <row r="38" customFormat="false" ht="15" hidden="false" customHeight="false" outlineLevel="0" collapsed="false">
      <c r="A38" s="18" t="n">
        <v>26</v>
      </c>
      <c r="B38" s="19" t="n">
        <f aca="false">$F$7*A38/40</f>
        <v>1.3</v>
      </c>
      <c r="C38" s="20" t="n">
        <f aca="false">A38/40*100</f>
        <v>65</v>
      </c>
      <c r="D38" s="19" t="n">
        <f aca="false">IF($C$6="Vertical cylinder",PI()*($F$6/2)^2*B38,$C$7*(($F$6/2)^2*ACOS(($F$6/2-B38)/($F$6/2))-($F$6/2-B38)*SQRT(MAX(0,2*($F$6/2)*B38-B38^2))))</f>
        <v>10.8083537061769</v>
      </c>
      <c r="E38" s="21" t="n">
        <f aca="false">D38*1000</f>
        <v>10808.3537061769</v>
      </c>
      <c r="F38" s="20" t="n">
        <f aca="false">D38/$C$8*100</f>
        <v>68.8081167609464</v>
      </c>
      <c r="G38" s="20"/>
    </row>
    <row r="39" customFormat="false" ht="15" hidden="false" customHeight="false" outlineLevel="0" collapsed="false">
      <c r="A39" s="18" t="n">
        <v>27</v>
      </c>
      <c r="B39" s="19" t="n">
        <f aca="false">$F$7*A39/40</f>
        <v>1.35</v>
      </c>
      <c r="C39" s="20" t="n">
        <f aca="false">A39/40*100</f>
        <v>67.5</v>
      </c>
      <c r="D39" s="19" t="n">
        <f aca="false">IF($C$6="Vertical cylinder",PI()*($F$6/2)^2*B39,$C$7*(($F$6/2)^2*ACOS(($F$6/2-B39)/($F$6/2))-($F$6/2-B39)*SQRT(MAX(0,2*($F$6/2)*B39-B39^2))))</f>
        <v>11.2811491267816</v>
      </c>
      <c r="E39" s="21" t="n">
        <f aca="false">D39*1000</f>
        <v>11281.1491267816</v>
      </c>
      <c r="F39" s="20" t="n">
        <f aca="false">D39/$C$8*100</f>
        <v>71.8180258913645</v>
      </c>
      <c r="G39" s="20"/>
    </row>
    <row r="40" customFormat="false" ht="15" hidden="false" customHeight="false" outlineLevel="0" collapsed="false">
      <c r="A40" s="18" t="n">
        <v>28</v>
      </c>
      <c r="B40" s="19" t="n">
        <f aca="false">$F$7*A40/40</f>
        <v>1.4</v>
      </c>
      <c r="C40" s="20" t="n">
        <f aca="false">A40/40*100</f>
        <v>70</v>
      </c>
      <c r="D40" s="19" t="n">
        <f aca="false">IF($C$6="Vertical cylinder",PI()*($F$6/2)^2*B40,$C$7*(($F$6/2)^2*ACOS(($F$6/2-B40)/($F$6/2))-($F$6/2-B40)*SQRT(MAX(0,2*($F$6/2)*B40-B40^2))))</f>
        <v>11.7445961422943</v>
      </c>
      <c r="E40" s="21" t="n">
        <f aca="false">D40*1000</f>
        <v>11744.5961422943</v>
      </c>
      <c r="F40" s="20" t="n">
        <f aca="false">D40/$C$8*100</f>
        <v>74.7684212265655</v>
      </c>
      <c r="G40" s="20"/>
    </row>
    <row r="41" customFormat="false" ht="15" hidden="false" customHeight="false" outlineLevel="0" collapsed="false">
      <c r="A41" s="18" t="n">
        <v>29</v>
      </c>
      <c r="B41" s="19" t="n">
        <f aca="false">$F$7*A41/40</f>
        <v>1.45</v>
      </c>
      <c r="C41" s="20" t="n">
        <f aca="false">A41/40*100</f>
        <v>72.5</v>
      </c>
      <c r="D41" s="19" t="n">
        <f aca="false">IF($C$6="Vertical cylinder",PI()*($F$6/2)^2*B41,$C$7*(($F$6/2)^2*ACOS(($F$6/2-B41)/($F$6/2))-($F$6/2-B41)*SQRT(MAX(0,2*($F$6/2)*B41-B41^2))))</f>
        <v>12.1971225779038</v>
      </c>
      <c r="E41" s="21" t="n">
        <f aca="false">D41*1000</f>
        <v>12197.1225779038</v>
      </c>
      <c r="F41" s="20" t="n">
        <f aca="false">D41/$C$8*100</f>
        <v>77.649293990846</v>
      </c>
      <c r="G41" s="20"/>
    </row>
    <row r="42" customFormat="false" ht="15" hidden="false" customHeight="false" outlineLevel="0" collapsed="false">
      <c r="A42" s="18" t="n">
        <v>30</v>
      </c>
      <c r="B42" s="19" t="n">
        <f aca="false">$F$7*A42/40</f>
        <v>1.5</v>
      </c>
      <c r="C42" s="20" t="n">
        <f aca="false">A42/40*100</f>
        <v>75</v>
      </c>
      <c r="D42" s="19" t="n">
        <f aca="false">IF($C$6="Vertical cylinder",PI()*($F$6/2)^2*B42,$C$7*(($F$6/2)^2*ACOS(($F$6/2-B42)/($F$6/2))-($F$6/2-B42)*SQRT(MAX(0,2*($F$6/2)*B42-B42^2))))</f>
        <v>12.6370390214271</v>
      </c>
      <c r="E42" s="21" t="n">
        <f aca="false">D42*1000</f>
        <v>12637.0390214271</v>
      </c>
      <c r="F42" s="20" t="n">
        <f aca="false">D42/$C$8*100</f>
        <v>80.4498890522115</v>
      </c>
      <c r="G42" s="20"/>
    </row>
    <row r="43" customFormat="false" ht="15" hidden="false" customHeight="false" outlineLevel="0" collapsed="false">
      <c r="A43" s="18" t="n">
        <v>31</v>
      </c>
      <c r="B43" s="19" t="n">
        <f aca="false">$F$7*A43/40</f>
        <v>1.55</v>
      </c>
      <c r="C43" s="20" t="n">
        <f aca="false">A43/40*100</f>
        <v>77.5</v>
      </c>
      <c r="D43" s="19" t="n">
        <f aca="false">IF($C$6="Vertical cylinder",PI()*($F$6/2)^2*B43,$C$7*(($F$6/2)^2*ACOS(($F$6/2-B43)/($F$6/2))-($F$6/2-B43)*SQRT(MAX(0,2*($F$6/2)*B43-B43^2))))</f>
        <v>13.0625056229856</v>
      </c>
      <c r="E43" s="21" t="n">
        <f aca="false">D43*1000</f>
        <v>13062.5056229856</v>
      </c>
      <c r="F43" s="20" t="n">
        <f aca="false">D43/$C$8*100</f>
        <v>83.1584935625533</v>
      </c>
      <c r="G43" s="20"/>
    </row>
    <row r="44" customFormat="false" ht="15" hidden="false" customHeight="false" outlineLevel="0" collapsed="false">
      <c r="A44" s="18" t="n">
        <v>32</v>
      </c>
      <c r="B44" s="19" t="n">
        <f aca="false">$F$7*A44/40</f>
        <v>1.6</v>
      </c>
      <c r="C44" s="20" t="n">
        <f aca="false">A44/40*100</f>
        <v>80</v>
      </c>
      <c r="D44" s="19" t="n">
        <f aca="false">IF($C$6="Vertical cylinder",PI()*($F$6/2)^2*B44,$C$7*(($F$6/2)^2*ACOS(($F$6/2-B44)/($F$6/2))-($F$6/2-B44)*SQRT(MAX(0,2*($F$6/2)*B44-B44^2))))</f>
        <v>13.4714871779409</v>
      </c>
      <c r="E44" s="21" t="n">
        <f aca="false">D44*1000</f>
        <v>13471.4871779409</v>
      </c>
      <c r="F44" s="20" t="n">
        <f aca="false">D44/$C$8*100</f>
        <v>85.7621510067353</v>
      </c>
      <c r="G44" s="20"/>
    </row>
    <row r="45" customFormat="false" ht="15" hidden="false" customHeight="false" outlineLevel="0" collapsed="false">
      <c r="A45" s="18" t="n">
        <v>33</v>
      </c>
      <c r="B45" s="19" t="n">
        <f aca="false">$F$7*A45/40</f>
        <v>1.65</v>
      </c>
      <c r="C45" s="20" t="n">
        <f aca="false">A45/40*100</f>
        <v>82.5</v>
      </c>
      <c r="D45" s="19" t="n">
        <f aca="false">IF($C$6="Vertical cylinder",PI()*($F$6/2)^2*B45,$C$7*(($F$6/2)^2*ACOS(($F$6/2-B45)/($F$6/2))-($F$6/2-B45)*SQRT(MAX(0,2*($F$6/2)*B45-B45^2))))</f>
        <v>13.8616899925565</v>
      </c>
      <c r="E45" s="21" t="n">
        <f aca="false">D45*1000</f>
        <v>13861.6899925565</v>
      </c>
      <c r="F45" s="20" t="n">
        <f aca="false">D45/$C$8*100</f>
        <v>88.246259276913</v>
      </c>
      <c r="G45" s="20"/>
    </row>
    <row r="46" customFormat="false" ht="15" hidden="false" customHeight="false" outlineLevel="0" collapsed="false">
      <c r="A46" s="18" t="n">
        <v>34</v>
      </c>
      <c r="B46" s="19" t="n">
        <f aca="false">$F$7*A46/40</f>
        <v>1.7</v>
      </c>
      <c r="C46" s="20" t="n">
        <f aca="false">A46/40*100</f>
        <v>85</v>
      </c>
      <c r="D46" s="19" t="n">
        <f aca="false">IF($C$6="Vertical cylinder",PI()*($F$6/2)^2*B46,$C$7*(($F$6/2)^2*ACOS(($F$6/2-B46)/($F$6/2))-($F$6/2-B46)*SQRT(MAX(0,2*($F$6/2)*B46-B46^2))))</f>
        <v>14.2304690670182</v>
      </c>
      <c r="E46" s="21" t="n">
        <f aca="false">D46*1000</f>
        <v>14230.4690670182</v>
      </c>
      <c r="F46" s="20" t="n">
        <f aca="false">D46/$C$8*100</f>
        <v>90.5939797812906</v>
      </c>
      <c r="G46" s="20"/>
    </row>
    <row r="47" customFormat="false" ht="15" hidden="false" customHeight="false" outlineLevel="0" collapsed="false">
      <c r="A47" s="18" t="n">
        <v>35</v>
      </c>
      <c r="B47" s="19" t="n">
        <f aca="false">$F$7*A47/40</f>
        <v>1.75</v>
      </c>
      <c r="C47" s="20" t="n">
        <f aca="false">A47/40*100</f>
        <v>87.5</v>
      </c>
      <c r="D47" s="19" t="n">
        <f aca="false">IF($C$6="Vertical cylinder",PI()*($F$6/2)^2*B47,$C$7*(($F$6/2)^2*ACOS(($F$6/2-B47)/($F$6/2))-($F$6/2-B47)*SQRT(MAX(0,2*($F$6/2)*B47-B47^2))))</f>
        <v>14.5746838830049</v>
      </c>
      <c r="E47" s="21" t="n">
        <f aca="false">D47*1000</f>
        <v>14574.6838830049</v>
      </c>
      <c r="F47" s="20" t="n">
        <f aca="false">D47/$C$8*100</f>
        <v>92.7853193592806</v>
      </c>
      <c r="G47" s="20"/>
    </row>
    <row r="48" customFormat="false" ht="15" hidden="false" customHeight="false" outlineLevel="0" collapsed="false">
      <c r="A48" s="18" t="n">
        <v>36</v>
      </c>
      <c r="B48" s="19" t="n">
        <f aca="false">$F$7*A48/40</f>
        <v>1.8</v>
      </c>
      <c r="C48" s="20" t="n">
        <f aca="false">A48/40*100</f>
        <v>90</v>
      </c>
      <c r="D48" s="19" t="n">
        <f aca="false">IF($C$6="Vertical cylinder",PI()*($F$6/2)^2*B48,$C$7*(($F$6/2)^2*ACOS(($F$6/2-B48)/($F$6/2))-($F$6/2-B48)*SQRT(MAX(0,2*($F$6/2)*B48-B48^2))))</f>
        <v>14.8904577239825</v>
      </c>
      <c r="E48" s="21" t="n">
        <f aca="false">D48*1000</f>
        <v>14890.4577239825</v>
      </c>
      <c r="F48" s="20" t="n">
        <f aca="false">D48/$C$8*100</f>
        <v>94.7955980669086</v>
      </c>
      <c r="G48" s="20"/>
    </row>
    <row r="49" customFormat="false" ht="15" hidden="false" customHeight="false" outlineLevel="0" collapsed="false">
      <c r="A49" s="18" t="n">
        <v>37</v>
      </c>
      <c r="B49" s="19" t="n">
        <f aca="false">$F$7*A49/40</f>
        <v>1.85</v>
      </c>
      <c r="C49" s="20" t="n">
        <f aca="false">A49/40*100</f>
        <v>92.5</v>
      </c>
      <c r="D49" s="19" t="n">
        <f aca="false">IF($C$6="Vertical cylinder",PI()*($F$6/2)^2*B49,$C$7*(($F$6/2)^2*ACOS(($F$6/2-B49)/($F$6/2))-($F$6/2-B49)*SQRT(MAX(0,2*($F$6/2)*B49-B49^2))))</f>
        <v>15.1727345255298</v>
      </c>
      <c r="E49" s="21" t="n">
        <f aca="false">D49*1000</f>
        <v>15172.7345255298</v>
      </c>
      <c r="F49" s="20" t="n">
        <f aca="false">D49/$C$8*100</f>
        <v>96.5926279983653</v>
      </c>
      <c r="G49" s="20"/>
    </row>
    <row r="50" customFormat="false" ht="15" hidden="false" customHeight="false" outlineLevel="0" collapsed="false">
      <c r="A50" s="18" t="n">
        <v>38</v>
      </c>
      <c r="B50" s="19" t="n">
        <f aca="false">$F$7*A50/40</f>
        <v>1.9</v>
      </c>
      <c r="C50" s="20" t="n">
        <f aca="false">A50/40*100</f>
        <v>95</v>
      </c>
      <c r="D50" s="19" t="n">
        <f aca="false">IF($C$6="Vertical cylinder",PI()*($F$6/2)^2*B50,$C$7*(($F$6/2)^2*ACOS(($F$6/2-B50)/($F$6/2))-($F$6/2-B50)*SQRT(MAX(0,2*($F$6/2)*B50-B50^2))))</f>
        <v>15.414333733561</v>
      </c>
      <c r="E50" s="21" t="n">
        <f aca="false">D50*1000</f>
        <v>15414.333733561</v>
      </c>
      <c r="F50" s="20" t="n">
        <f aca="false">D50/$C$8*100</f>
        <v>98.1306963265751</v>
      </c>
      <c r="G50" s="20"/>
    </row>
    <row r="51" customFormat="false" ht="15" hidden="false" customHeight="false" outlineLevel="0" collapsed="false">
      <c r="A51" s="18" t="n">
        <v>39</v>
      </c>
      <c r="B51" s="19" t="n">
        <f aca="false">$F$7*A51/40</f>
        <v>1.95</v>
      </c>
      <c r="C51" s="20" t="n">
        <f aca="false">A51/40*100</f>
        <v>97.5</v>
      </c>
      <c r="D51" s="19" t="n">
        <f aca="false">IF($C$6="Vertical cylinder",PI()*($F$6/2)^2*B51,$C$7*(($F$6/2)^2*ACOS(($F$6/2-B51)/($F$6/2))-($F$6/2-B51)*SQRT(MAX(0,2*($F$6/2)*B51-B51^2))))</f>
        <v>15.603348146111</v>
      </c>
      <c r="E51" s="21" t="n">
        <f aca="false">D51*1000</f>
        <v>15603.348146111</v>
      </c>
      <c r="F51" s="20" t="n">
        <f aca="false">D51/$C$8*100</f>
        <v>99.333999449493</v>
      </c>
      <c r="G51" s="20"/>
    </row>
    <row r="52" customFormat="false" ht="15" hidden="false" customHeight="false" outlineLevel="0" collapsed="false">
      <c r="A52" s="18" t="n">
        <v>40</v>
      </c>
      <c r="B52" s="19" t="n">
        <f aca="false">$F$7*A52/40</f>
        <v>2</v>
      </c>
      <c r="C52" s="20" t="n">
        <f aca="false">A52/40*100</f>
        <v>100</v>
      </c>
      <c r="D52" s="19" t="n">
        <f aca="false">IF($C$6="Vertical cylinder",PI()*($F$6/2)^2*B52,$C$7*(($F$6/2)^2*ACOS(($F$6/2-B52)/($F$6/2))-($F$6/2-B52)*SQRT(MAX(0,2*($F$6/2)*B52-B52^2))))</f>
        <v>15.707963267949</v>
      </c>
      <c r="E52" s="21" t="n">
        <f aca="false">D52*1000</f>
        <v>15707.963267949</v>
      </c>
      <c r="F52" s="20" t="n">
        <f aca="false">D52/$C$8*100</f>
        <v>100</v>
      </c>
      <c r="G52" s="20"/>
    </row>
    <row r="54" customFormat="false" ht="15" hidden="false" customHeight="true" outlineLevel="0" collapsed="false">
      <c r="A54" s="22" t="s">
        <v>33</v>
      </c>
      <c r="B54" s="22"/>
      <c r="C54" s="22"/>
      <c r="D54" s="22" t="s">
        <v>34</v>
      </c>
      <c r="E54" s="22"/>
      <c r="F54" s="22"/>
      <c r="G54" s="22"/>
    </row>
    <row r="55" customFormat="false" ht="21.75" hidden="false" customHeight="true" outlineLevel="0" collapsed="false">
      <c r="A55" s="23" t="s">
        <v>35</v>
      </c>
      <c r="B55" s="23"/>
      <c r="C55" s="23"/>
      <c r="D55" s="23" t="s">
        <v>35</v>
      </c>
      <c r="E55" s="23"/>
      <c r="F55" s="23"/>
      <c r="G55" s="23"/>
    </row>
    <row r="56" customFormat="false" ht="21.75" hidden="false" customHeight="true" outlineLevel="0" collapsed="false">
      <c r="A56" s="23" t="s">
        <v>36</v>
      </c>
      <c r="B56" s="23"/>
      <c r="C56" s="23"/>
      <c r="D56" s="23" t="s">
        <v>36</v>
      </c>
      <c r="E56" s="23"/>
      <c r="F56" s="23"/>
      <c r="G56" s="23"/>
    </row>
    <row r="57" customFormat="false" ht="21.75" hidden="false" customHeight="true" outlineLevel="0" collapsed="false">
      <c r="A57" s="23" t="s">
        <v>37</v>
      </c>
      <c r="B57" s="23"/>
      <c r="C57" s="23"/>
      <c r="D57" s="23" t="s">
        <v>37</v>
      </c>
      <c r="E57" s="23"/>
      <c r="F57" s="23"/>
      <c r="G57" s="23"/>
    </row>
  </sheetData>
  <mergeCells count="63">
    <mergeCell ref="A1:G1"/>
    <mergeCell ref="A2:C2"/>
    <mergeCell ref="D2:G2"/>
    <mergeCell ref="A3:G3"/>
    <mergeCell ref="A5:G5"/>
    <mergeCell ref="A6:B6"/>
    <mergeCell ref="D6:E6"/>
    <mergeCell ref="F6:G6"/>
    <mergeCell ref="A7:B7"/>
    <mergeCell ref="D7:E7"/>
    <mergeCell ref="F7:G7"/>
    <mergeCell ref="A8:B8"/>
    <mergeCell ref="A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A54:C54"/>
    <mergeCell ref="D54:G54"/>
    <mergeCell ref="A55:C55"/>
    <mergeCell ref="D55:G55"/>
    <mergeCell ref="A56:C56"/>
    <mergeCell ref="D56:G56"/>
    <mergeCell ref="A57:C57"/>
    <mergeCell ref="D57:G57"/>
  </mergeCells>
  <conditionalFormatting sqref="A1:G6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C6" type="list">
      <formula1>"Horizontal cylinder,Vertical cylinder"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2026-10-14T02:58:03Z</dcterms:created>
  <dc:creator>instrumentationblog.in</dc:creator>
  <dc:description/>
  <dc:language>en-US</dc:language>
  <cp:lastModifiedBy/>
  <dcterms:modified xsi:type="dcterms:W3CDTF">2026-10-14T02:58:03Z</dcterms:modified>
  <cp:revision>0</cp:revision>
  <dc:subject/>
  <dc:title>Tank Strapping Chart Generator (Level to Volume)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