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Calculator!$A$1:$H$41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<sst xmlns="http://schemas.openxmlformats.org/spreadsheetml/2006/main" count="71" uniqueCount="67">
  <si>
    <t xml:space="preserve">HOW TO USE: RELIEF VALVE SIZING CALCULATOR (GAS, API 520)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</si>
  <si>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</si>
  <si>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</si>
  <si>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</si>
  <si>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</si>
  <si>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governing relief flow and conditions from the relief study.</t>
  </si>
  <si>
    <t xml:space="preserve">2. Set the allowable overpressure for the relief case and the total back pressure.</t>
  </si>
  <si>
    <t xml:space="preserve">3. Enter Kd (0.975 for preliminary gas sizing) and Kb and Kc where they apply.</t>
  </si>
  <si>
    <t xml:space="preserve">4. Read the required area; the first API 526 orifice large enough is marked SELECT.</t>
  </si>
  <si>
    <t xml:space="preserve">5. If the critical flow check shows CHECK, the flow is subcritical and the subcritical equation must be used.</t>
  </si>
  <si>
    <t xml:space="preserve">What the formulas do</t>
  </si>
  <si>
    <t xml:space="preserve">• P1 = set pressure × (1 + overpressure) + atmospheric.</t>
  </si>
  <si>
    <t xml:space="preserve">• C = 0.03948 √(k (2/(k + 1))^((k + 1)/(k − 1))).</t>
  </si>
  <si>
    <t xml:space="preserve">• A = W ÷ (C Kd P1 Kb Kc) × √(T Z ÷ M).</t>
  </si>
  <si>
    <t xml:space="preserve">• Critical if P2 ÷ P1 ≤ (2/(k + 1))^(k/(k − 1)).</t>
  </si>
  <si>
    <t xml:space="preserve">Sheet "Calculator" holds a worked example: overwrite the yellow cells with your own data.</t>
  </si>
  <si>
    <t xml:space="preserve">Basis: API 520 Part I gas sizing equation (SI units) and API 526 effective orifice areas. For estimates and checks; final sizing by the relief study and valve vendor.</t>
  </si>
  <si>
    <t xml:space="preserve">More free templates, calculators and tools: https://instrumentationblog.in/downloads/templates/</t>
  </si>
  <si>
    <t xml:space="preserve">RELIEF VALVE SIZING CALCULATOR (GAS, API 520)</t>
  </si>
  <si>
    <t xml:space="preserve">Project: Air receiver PSV 1001</t>
  </si>
  <si>
    <t xml:space="preserve">Calc no: CALC PSV 001      Rev: 0</t>
  </si>
  <si>
    <t xml:space="preserve">Yellow cells: enter data. Grey cells: calculated automatically. Free template from instrumentationblog.in</t>
  </si>
  <si>
    <t xml:space="preserve">Relief case</t>
  </si>
  <si>
    <t xml:space="preserve">Required relieving flow W (kg/h)</t>
  </si>
  <si>
    <t xml:space="preserve">Set pressure (bar g)</t>
  </si>
  <si>
    <t xml:space="preserve">Allowable overpressure (%)</t>
  </si>
  <si>
    <t xml:space="preserve">Total back pressure (bar g)</t>
  </si>
  <si>
    <t xml:space="preserve">Relieving temperature (°C)</t>
  </si>
  <si>
    <t xml:space="preserve">Molecular weight</t>
  </si>
  <si>
    <t xml:space="preserve">Specific heat ratio k</t>
  </si>
  <si>
    <t xml:space="preserve">Compressibility Z</t>
  </si>
  <si>
    <t xml:space="preserve">Discharge coefficient Kd</t>
  </si>
  <si>
    <t xml:space="preserve">Back pressure correction Kb</t>
  </si>
  <si>
    <t xml:space="preserve">Rupture disc factor Kc (1.0 or 0.9)</t>
  </si>
  <si>
    <t xml:space="preserve">Blocked outlet</t>
  </si>
  <si>
    <t xml:space="preserve">Results</t>
  </si>
  <si>
    <t xml:space="preserve">Relieving pressure P1 (kPa a)</t>
  </si>
  <si>
    <t xml:space="preserve">Coefficient C</t>
  </si>
  <si>
    <t xml:space="preserve">Required area (mm²)</t>
  </si>
  <si>
    <t xml:space="preserve">Critical flow check</t>
  </si>
  <si>
    <t xml:space="preserve">API 526 orifices</t>
  </si>
  <si>
    <t xml:space="preserve">Letter</t>
  </si>
  <si>
    <t xml:space="preserve">Area (mm²)</t>
  </si>
  <si>
    <t xml:space="preserve">Area (in²)</t>
  </si>
  <si>
    <t xml:space="preserve">% used</t>
  </si>
  <si>
    <t xml:space="preserve">Selection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</si>
  <si>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</si>
  <si>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</si>
  <si>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</si>
  <si>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</si>
  <si>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</si>
  <si>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</si>
  <si>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</si>
  <si>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</si>
  <si>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</si>
  <si>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</si>
  <si>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P</t>
  </si>
  <si>
    <t xml:space="preserve">Q</t>
  </si>
  <si>
    <t xml:space="preserve">R</t>
  </si>
  <si>
    <t xml:space="preserve">T</t>
  </si>
  <si>
    <t xml:space="preserve">Selected orifice</t>
  </si>
  <si>
    <t xml:space="preserve">A = W ÷ (C × Kd × P1 × Kb × Kc) × √(T × Z ÷ M), A in mm², W in kg/h, P1 in kPa a, T in K. C = 0.03948 × √(k × (2 ÷ (k + 1))^((k + 1) ÷ (k − 1))). Overpressure is typically 10 % (single valve), 16 % (multiple valves) or 21 % (fire case).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</si>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</sst>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0.00000"/>
    <numFmt numFmtId="167" formatCode="0.000"/>
    <numFmt numFmtId="168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30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8" customFormat="false" ht="15" hidden="false" customHeight="true" outlineLevel="0" collapsed="false">
      <c r="B18" s="6" t="s">
        <v>14</v>
      </c>
    </row>
    <row r="20" customFormat="false" ht="15" hidden="false" customHeight="false" outlineLevel="0" collapsed="false">
      <c r="B20" s="7" t="s">
        <v>15</v>
      </c>
    </row>
    <row r="21" customFormat="false" ht="15" hidden="false" customHeight="false" outlineLevel="0" collapsed="false">
      <c r="B21" s="7" t="s">
        <v>16</v>
      </c>
    </row>
    <row r="22" customFormat="false" ht="15" hidden="false" customHeight="false" outlineLevel="0" collapsed="false">
      <c r="B22" s="8" t="s">
        <v>17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8" min="2" style="0" width="14"/>
  </cols>
  <sheetData>
    <row r="1" customFormat="false" ht="30" hidden="false" customHeight="true" outlineLevel="0" collapsed="false">
      <c r="A1" s="9" t="s">
        <v>18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19</v>
      </c>
      <c r="B2" s="10"/>
      <c r="C2" s="10"/>
      <c r="D2" s="10"/>
      <c r="E2" s="11" t="s">
        <v>20</v>
      </c>
      <c r="F2" s="11"/>
      <c r="G2" s="11"/>
      <c r="H2" s="11"/>
    </row>
    <row r="3" customFormat="false" ht="15" hidden="false" customHeight="false" outlineLevel="0" collapsed="false">
      <c r="A3" s="12" t="s">
        <v>21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22</v>
      </c>
      <c r="B5" s="13"/>
      <c r="C5" s="13"/>
      <c r="D5" s="13"/>
      <c r="E5" s="13"/>
      <c r="F5" s="13"/>
      <c r="G5" s="13"/>
      <c r="H5" s="13"/>
    </row>
    <row r="6" customFormat="false" ht="22.35" hidden="false" customHeight="true" outlineLevel="0" collapsed="false">
      <c r="A6" s="14" t="s">
        <v>23</v>
      </c>
      <c r="B6" s="14"/>
      <c r="C6" s="15" t="n">
        <v>10000</v>
      </c>
      <c r="D6" s="15"/>
      <c r="E6" s="14" t="s">
        <v>24</v>
      </c>
      <c r="F6" s="14"/>
      <c r="G6" s="15" t="n">
        <v>10</v>
      </c>
      <c r="H6" s="15"/>
    </row>
    <row r="7" customFormat="false" ht="15" hidden="false" customHeight="true" outlineLevel="0" collapsed="false">
      <c r="A7" s="14" t="s">
        <v>25</v>
      </c>
      <c r="B7" s="14"/>
      <c r="C7" s="15" t="n">
        <v>10</v>
      </c>
      <c r="D7" s="15"/>
      <c r="E7" s="14" t="s">
        <v>26</v>
      </c>
      <c r="F7" s="14"/>
      <c r="G7" s="15" t="n">
        <v>0</v>
      </c>
      <c r="H7" s="15"/>
    </row>
    <row r="8" customFormat="false" ht="15" hidden="false" customHeight="true" outlineLevel="0" collapsed="false">
      <c r="A8" s="14" t="s">
        <v>27</v>
      </c>
      <c r="B8" s="14"/>
      <c r="C8" s="15" t="n">
        <v>50</v>
      </c>
      <c r="D8" s="15"/>
      <c r="E8" s="14" t="s">
        <v>28</v>
      </c>
      <c r="F8" s="14"/>
      <c r="G8" s="15" t="n">
        <v>28.96</v>
      </c>
      <c r="H8" s="15"/>
    </row>
    <row r="9" customFormat="false" ht="15" hidden="false" customHeight="true" outlineLevel="0" collapsed="false">
      <c r="A9" s="14" t="s">
        <v>29</v>
      </c>
      <c r="B9" s="14"/>
      <c r="C9" s="15" t="n">
        <v>1.4</v>
      </c>
      <c r="D9" s="15"/>
      <c r="E9" s="14" t="s">
        <v>30</v>
      </c>
      <c r="F9" s="14"/>
      <c r="G9" s="15" t="n">
        <v>1</v>
      </c>
      <c r="H9" s="15"/>
    </row>
    <row r="10" customFormat="false" ht="15" hidden="false" customHeight="true" outlineLevel="0" collapsed="false">
      <c r="A10" s="14" t="s">
        <v>31</v>
      </c>
      <c r="B10" s="14"/>
      <c r="C10" s="15" t="n">
        <v>0.975</v>
      </c>
      <c r="D10" s="15"/>
      <c r="E10" s="14" t="s">
        <v>32</v>
      </c>
      <c r="F10" s="14"/>
      <c r="G10" s="15" t="n">
        <v>1</v>
      </c>
      <c r="H10" s="15"/>
    </row>
    <row r="11" customFormat="false" ht="22.35" hidden="false" customHeight="true" outlineLevel="0" collapsed="false">
      <c r="A11" s="14" t="s">
        <v>33</v>
      </c>
      <c r="B11" s="14"/>
      <c r="C11" s="15" t="n">
        <v>1</v>
      </c>
      <c r="D11" s="15"/>
      <c r="E11" s="14" t="s">
        <v>22</v>
      </c>
      <c r="F11" s="14"/>
      <c r="G11" s="15" t="s">
        <v>34</v>
      </c>
      <c r="H11" s="15"/>
    </row>
    <row r="13" customFormat="false" ht="15" hidden="false" customHeight="false" outlineLevel="0" collapsed="false">
      <c r="A13" s="13" t="s">
        <v>35</v>
      </c>
      <c r="B13" s="13"/>
      <c r="C13" s="13"/>
      <c r="D13" s="13"/>
      <c r="E13" s="13"/>
      <c r="F13" s="13"/>
      <c r="G13" s="13"/>
      <c r="H13" s="13"/>
    </row>
    <row r="14" customFormat="false" ht="22.35" hidden="false" customHeight="true" outlineLevel="0" collapsed="false">
      <c r="A14" s="14" t="s">
        <v>36</v>
      </c>
      <c r="B14" s="14"/>
      <c r="C14" s="16" t="n">
        <f aca="false">IF($G$6="","",$G$6*100*(1+$C$7/100)+101.325)</f>
        <v>1201.325</v>
      </c>
      <c r="D14" s="16"/>
      <c r="E14" s="14" t="s">
        <v>37</v>
      </c>
      <c r="F14" s="14"/>
      <c r="G14" s="17" t="n">
        <f aca="false">IF($C$9="","",0.03948*SQRT($C$9*(2/($C$9+1))^(($C$9+1)/($C$9-1))))</f>
        <v>0.0270331978977746</v>
      </c>
      <c r="H14" s="17"/>
    </row>
    <row r="15" customFormat="false" ht="15" hidden="false" customHeight="true" outlineLevel="0" collapsed="false">
      <c r="A15" s="14" t="s">
        <v>38</v>
      </c>
      <c r="B15" s="14"/>
      <c r="C15" s="16" t="n">
        <f aca="false">IF(OR($C$6="",$C$14=""),"",$C$6/($G$14*$C$10*$C$14*$G$10*$C$11)*SQRT(($C$8+273.15)*$G$9/$G$8))</f>
        <v>1054.97033311557</v>
      </c>
      <c r="D15" s="16"/>
      <c r="E15" s="14" t="s">
        <v>39</v>
      </c>
      <c r="F15" s="14"/>
      <c r="G15" s="18" t="str">
        <f aca="false">IF($C$14="","",IF(($G$7*100+101.325)/$C$14&lt;=(2/($C$9+1))^($C$9/($C$9-1)),"OK (critical)","CHECK: subcritical"))</f>
        <v>OK (critical)</v>
      </c>
      <c r="H15" s="18"/>
    </row>
    <row r="17" customFormat="false" ht="15" hidden="false" customHeight="false" outlineLevel="0" collapsed="false">
      <c r="A17" s="13" t="s">
        <v>40</v>
      </c>
      <c r="B17" s="13"/>
      <c r="C17" s="13"/>
      <c r="D17" s="13"/>
      <c r="E17" s="13"/>
      <c r="F17" s="13"/>
      <c r="G17" s="13"/>
      <c r="H17" s="13"/>
    </row>
    <row r="18" customFormat="false" ht="30" hidden="false" customHeight="true" outlineLevel="0" collapsed="false">
      <c r="A18" s="19" t="s">
        <v>41</v>
      </c>
      <c r="B18" s="19" t="s">
        <v>42</v>
      </c>
      <c r="C18" s="19" t="s">
        <v>43</v>
      </c>
      <c r="D18" s="19" t="s">
        <v>44</v>
      </c>
      <c r="E18" s="19" t="s">
        <v>45</v>
      </c>
      <c r="F18" s="19"/>
      <c r="G18" s="19"/>
      <c r="H18" s="19"/>
    </row>
    <row r="19" customFormat="false" ht="15" hidden="false" customHeight="false" outlineLevel="0" collapsed="false">
      <c r="A19" s="20" t="s">
        <v>46</v>
      </c>
      <c r="B19" s="21" t="n">
        <v>70.97</v>
      </c>
      <c r="C19" s="22" t="n">
        <f aca="false">B19/645.16</f>
        <v>0.11000372000744</v>
      </c>
      <c r="D19" s="23" t="n">
        <f aca="false">IF($C$15="","",$C$15/B19*100)</f>
        <v>1486.50180796895</v>
      </c>
      <c r="E19" s="24" t="str">
        <f aca="false">IF($C$15="","",IF(AND(B19&gt;=$C$15,0&lt;$C$15),"SELECT",""))</f>
        <v/>
      </c>
      <c r="F19" s="24"/>
      <c r="G19" s="24"/>
      <c r="H19" s="24"/>
    </row>
    <row r="20" customFormat="false" ht="15" hidden="false" customHeight="false" outlineLevel="0" collapsed="false">
      <c r="A20" s="20" t="s">
        <v>47</v>
      </c>
      <c r="B20" s="21" t="n">
        <v>126.5</v>
      </c>
      <c r="C20" s="22" t="n">
        <f aca="false">B20/645.16</f>
        <v>0.196075392150784</v>
      </c>
      <c r="D20" s="23" t="n">
        <f aca="false">IF($C$15="","",$C$15/B20*100)</f>
        <v>833.968642779104</v>
      </c>
      <c r="E20" s="24" t="str">
        <f aca="false">IF($C$15="","",IF(AND(B20&gt;=$C$15,B19&lt;$C$15),"SELECT",""))</f>
        <v/>
      </c>
      <c r="F20" s="24"/>
      <c r="G20" s="24"/>
      <c r="H20" s="24"/>
    </row>
    <row r="21" customFormat="false" ht="15" hidden="false" customHeight="false" outlineLevel="0" collapsed="false">
      <c r="A21" s="20" t="s">
        <v>48</v>
      </c>
      <c r="B21" s="21" t="n">
        <v>198.1</v>
      </c>
      <c r="C21" s="22" t="n">
        <f aca="false">B21/645.16</f>
        <v>0.307055614111228</v>
      </c>
      <c r="D21" s="23" t="n">
        <f aca="false">IF($C$15="","",$C$15/B21*100)</f>
        <v>532.544337766566</v>
      </c>
      <c r="E21" s="24" t="str">
        <f aca="false">IF($C$15="","",IF(AND(B21&gt;=$C$15,B20&lt;$C$15),"SELECT",""))</f>
        <v/>
      </c>
      <c r="F21" s="24"/>
      <c r="G21" s="24"/>
      <c r="H21" s="24"/>
    </row>
    <row r="22" customFormat="false" ht="15" hidden="false" customHeight="false" outlineLevel="0" collapsed="false">
      <c r="A22" s="20" t="s">
        <v>49</v>
      </c>
      <c r="B22" s="21" t="n">
        <v>324.5</v>
      </c>
      <c r="C22" s="22" t="n">
        <f aca="false">B22/645.16</f>
        <v>0.502976005952012</v>
      </c>
      <c r="D22" s="23" t="n">
        <f aca="false">IF($C$15="","",$C$15/B22*100)</f>
        <v>325.10642006643</v>
      </c>
      <c r="E22" s="24" t="str">
        <f aca="false">IF($C$15="","",IF(AND(B22&gt;=$C$15,B21&lt;$C$15),"SELECT",""))</f>
        <v/>
      </c>
      <c r="F22" s="24"/>
      <c r="G22" s="24"/>
      <c r="H22" s="24"/>
    </row>
    <row r="23" customFormat="false" ht="15" hidden="false" customHeight="false" outlineLevel="0" collapsed="false">
      <c r="A23" s="20" t="s">
        <v>50</v>
      </c>
      <c r="B23" s="21" t="n">
        <v>506.5</v>
      </c>
      <c r="C23" s="22" t="n">
        <f aca="false">B23/645.16</f>
        <v>0.78507657015314</v>
      </c>
      <c r="D23" s="23" t="n">
        <f aca="false">IF($C$15="","",$C$15/B23*100)</f>
        <v>208.286344149174</v>
      </c>
      <c r="E23" s="24" t="str">
        <f aca="false">IF($C$15="","",IF(AND(B23&gt;=$C$15,B22&lt;$C$15),"SELECT",""))</f>
        <v/>
      </c>
      <c r="F23" s="24"/>
      <c r="G23" s="24"/>
      <c r="H23" s="24"/>
    </row>
    <row r="24" customFormat="false" ht="15" hidden="false" customHeight="false" outlineLevel="0" collapsed="false">
      <c r="A24" s="20" t="s">
        <v>51</v>
      </c>
      <c r="B24" s="21" t="n">
        <v>830.3</v>
      </c>
      <c r="C24" s="22" t="n">
        <f aca="false">B24/645.16</f>
        <v>1.28696757393515</v>
      </c>
      <c r="D24" s="23" t="n">
        <f aca="false">IF($C$15="","",$C$15/B24*100)</f>
        <v>127.058934495431</v>
      </c>
      <c r="E24" s="24" t="str">
        <f aca="false">IF($C$15="","",IF(AND(B24&gt;=$C$15,B23&lt;$C$15),"SELECT",""))</f>
        <v/>
      </c>
      <c r="F24" s="24"/>
      <c r="G24" s="24"/>
      <c r="H24" s="24"/>
    </row>
    <row r="25" customFormat="false" ht="15" hidden="false" customHeight="false" outlineLevel="0" collapsed="false">
      <c r="A25" s="20" t="s">
        <v>52</v>
      </c>
      <c r="B25" s="21" t="n">
        <v>1186</v>
      </c>
      <c r="C25" s="22" t="n">
        <f aca="false">B25/645.16</f>
        <v>1.83830367660735</v>
      </c>
      <c r="D25" s="23" t="n">
        <f aca="false">IF($C$15="","",$C$15/B25*100)</f>
        <v>88.9519673790529</v>
      </c>
      <c r="E25" s="24" t="str">
        <f aca="false">IF($C$15="","",IF(AND(B25&gt;=$C$15,B24&lt;$C$15),"SELECT",""))</f>
        <v>SELECT</v>
      </c>
      <c r="F25" s="24"/>
      <c r="G25" s="24"/>
      <c r="H25" s="24"/>
    </row>
    <row r="26" customFormat="false" ht="15" hidden="false" customHeight="false" outlineLevel="0" collapsed="false">
      <c r="A26" s="20" t="s">
        <v>53</v>
      </c>
      <c r="B26" s="21" t="n">
        <v>1841</v>
      </c>
      <c r="C26" s="22" t="n">
        <f aca="false">B26/645.16</f>
        <v>2.85355570711141</v>
      </c>
      <c r="D26" s="23" t="n">
        <f aca="false">IF($C$15="","",$C$15/B26*100)</f>
        <v>57.3042006037787</v>
      </c>
      <c r="E26" s="24" t="str">
        <f aca="false">IF($C$15="","",IF(AND(B26&gt;=$C$15,B25&lt;$C$15),"SELECT",""))</f>
        <v/>
      </c>
      <c r="F26" s="24"/>
      <c r="G26" s="24"/>
      <c r="H26" s="24"/>
    </row>
    <row r="27" customFormat="false" ht="15" hidden="false" customHeight="false" outlineLevel="0" collapsed="false">
      <c r="A27" s="20" t="s">
        <v>54</v>
      </c>
      <c r="B27" s="21" t="n">
        <v>2323</v>
      </c>
      <c r="C27" s="22" t="n">
        <f aca="false">B27/645.16</f>
        <v>3.6006572013144</v>
      </c>
      <c r="D27" s="23" t="n">
        <f aca="false">IF($C$15="","",$C$15/B27*100)</f>
        <v>45.4141340127235</v>
      </c>
      <c r="E27" s="24" t="str">
        <f aca="false">IF($C$15="","",IF(AND(B27&gt;=$C$15,B26&lt;$C$15),"SELECT",""))</f>
        <v/>
      </c>
      <c r="F27" s="24"/>
      <c r="G27" s="24"/>
      <c r="H27" s="24"/>
    </row>
    <row r="28" customFormat="false" ht="15" hidden="false" customHeight="false" outlineLevel="0" collapsed="false">
      <c r="A28" s="20" t="s">
        <v>55</v>
      </c>
      <c r="B28" s="21" t="n">
        <v>2800</v>
      </c>
      <c r="C28" s="22" t="n">
        <f aca="false">B28/645.16</f>
        <v>4.34000868001736</v>
      </c>
      <c r="D28" s="23" t="n">
        <f aca="false">IF($C$15="","",$C$15/B28*100)</f>
        <v>37.6775118969845</v>
      </c>
      <c r="E28" s="24" t="str">
        <f aca="false">IF($C$15="","",IF(AND(B28&gt;=$C$15,B27&lt;$C$15),"SELECT",""))</f>
        <v/>
      </c>
      <c r="F28" s="24"/>
      <c r="G28" s="24"/>
      <c r="H28" s="24"/>
    </row>
    <row r="29" customFormat="false" ht="15" hidden="false" customHeight="false" outlineLevel="0" collapsed="false">
      <c r="A29" s="20" t="s">
        <v>56</v>
      </c>
      <c r="B29" s="21" t="n">
        <v>4116</v>
      </c>
      <c r="C29" s="22" t="n">
        <f aca="false">B29/645.16</f>
        <v>6.37981275962552</v>
      </c>
      <c r="D29" s="23" t="n">
        <f aca="false">IF($C$15="","",$C$15/B29*100)</f>
        <v>25.6309604741391</v>
      </c>
      <c r="E29" s="24" t="str">
        <f aca="false">IF($C$15="","",IF(AND(B29&gt;=$C$15,B28&lt;$C$15),"SELECT",""))</f>
        <v/>
      </c>
      <c r="F29" s="24"/>
      <c r="G29" s="24"/>
      <c r="H29" s="24"/>
    </row>
    <row r="30" customFormat="false" ht="15" hidden="false" customHeight="false" outlineLevel="0" collapsed="false">
      <c r="A30" s="20" t="s">
        <v>57</v>
      </c>
      <c r="B30" s="21" t="n">
        <v>7129</v>
      </c>
      <c r="C30" s="22" t="n">
        <f aca="false">B30/645.16</f>
        <v>11.0499720999442</v>
      </c>
      <c r="D30" s="23" t="n">
        <f aca="false">IF($C$15="","",$C$15/B30*100)</f>
        <v>14.7982933527222</v>
      </c>
      <c r="E30" s="24" t="str">
        <f aca="false">IF($C$15="","",IF(AND(B30&gt;=$C$15,B29&lt;$C$15),"SELECT",""))</f>
        <v/>
      </c>
      <c r="F30" s="24"/>
      <c r="G30" s="24"/>
      <c r="H30" s="24"/>
    </row>
    <row r="31" customFormat="false" ht="15" hidden="false" customHeight="false" outlineLevel="0" collapsed="false">
      <c r="A31" s="20" t="s">
        <v>58</v>
      </c>
      <c r="B31" s="21" t="n">
        <v>10323</v>
      </c>
      <c r="C31" s="22" t="n">
        <f aca="false">B31/645.16</f>
        <v>16.000682001364</v>
      </c>
      <c r="D31" s="23" t="n">
        <f aca="false">IF($C$15="","",$C$15/B31*100)</f>
        <v>10.2196099304036</v>
      </c>
      <c r="E31" s="24" t="str">
        <f aca="false">IF($C$15="","",IF(AND(B31&gt;=$C$15,B30&lt;$C$15),"SELECT",""))</f>
        <v/>
      </c>
      <c r="F31" s="24"/>
      <c r="G31" s="24"/>
      <c r="H31" s="24"/>
    </row>
    <row r="32" customFormat="false" ht="15" hidden="false" customHeight="false" outlineLevel="0" collapsed="false">
      <c r="A32" s="20" t="s">
        <v>59</v>
      </c>
      <c r="B32" s="21" t="n">
        <v>16774</v>
      </c>
      <c r="C32" s="22" t="n">
        <f aca="false">B32/645.16</f>
        <v>25.999751999504</v>
      </c>
      <c r="D32" s="23" t="n">
        <f aca="false">IF($C$15="","",$C$15/B32*100)</f>
        <v>6.28931878571341</v>
      </c>
      <c r="E32" s="24" t="str">
        <f aca="false">IF($C$15="","",IF(AND(B32&gt;=$C$15,B31&lt;$C$15),"SELECT",""))</f>
        <v/>
      </c>
      <c r="F32" s="24"/>
      <c r="G32" s="24"/>
      <c r="H32" s="24"/>
    </row>
    <row r="33" customFormat="false" ht="15" hidden="false" customHeight="false" outlineLevel="0" collapsed="false">
      <c r="A33" s="25" t="s">
        <v>60</v>
      </c>
      <c r="B33" s="25"/>
      <c r="C33" s="25"/>
      <c r="D33" s="25"/>
      <c r="E33" s="25"/>
      <c r="F33" s="25"/>
      <c r="G33" s="26" t="str">
        <f aca="false">IFERROR(INDEX($A$19:$A$32,MATCH("SELECT",$E$19:$E$32,0)),"over T: use multiple valves")</f>
        <v>K</v>
      </c>
      <c r="H33" s="26"/>
    </row>
    <row r="35" customFormat="false" ht="30" hidden="false" customHeight="true" outlineLevel="0" collapsed="false">
      <c r="A35" s="27" t="s">
        <v>61</v>
      </c>
      <c r="B35" s="27"/>
      <c r="C35" s="27"/>
      <c r="D35" s="27"/>
      <c r="E35" s="27"/>
      <c r="F35" s="27"/>
      <c r="G35" s="27"/>
      <c r="H35" s="27"/>
    </row>
    <row r="37" customFormat="false" ht="15" hidden="false" customHeight="true" outlineLevel="0" collapsed="false">
      <c r="A37" s="28" t="s">
        <v>62</v>
      </c>
      <c r="B37" s="28"/>
      <c r="C37" s="28"/>
      <c r="D37" s="28"/>
      <c r="E37" s="28" t="s">
        <v>63</v>
      </c>
      <c r="F37" s="28"/>
      <c r="G37" s="28"/>
      <c r="H37" s="28"/>
    </row>
    <row r="38" customFormat="false" ht="21.75" hidden="false" customHeight="true" outlineLevel="0" collapsed="false">
      <c r="A38" s="29" t="s">
        <v>64</v>
      </c>
      <c r="B38" s="29"/>
      <c r="C38" s="29"/>
      <c r="D38" s="29"/>
      <c r="E38" s="29" t="s">
        <v>64</v>
      </c>
      <c r="F38" s="29"/>
      <c r="G38" s="29"/>
      <c r="H38" s="29"/>
    </row>
    <row r="39" customFormat="false" ht="21.75" hidden="false" customHeight="true" outlineLevel="0" collapsed="false">
      <c r="A39" s="29" t="s">
        <v>65</v>
      </c>
      <c r="B39" s="29"/>
      <c r="C39" s="29"/>
      <c r="D39" s="29"/>
      <c r="E39" s="29" t="s">
        <v>65</v>
      </c>
      <c r="F39" s="29"/>
      <c r="G39" s="29"/>
      <c r="H39" s="29"/>
    </row>
    <row r="40" customFormat="false" ht="21.75" hidden="false" customHeight="true" outlineLevel="0" collapsed="false">
      <c r="A40" s="29" t="s">
        <v>66</v>
      </c>
      <c r="B40" s="29"/>
      <c r="C40" s="29"/>
      <c r="D40" s="29"/>
      <c r="E40" s="29" t="s">
        <v>66</v>
      </c>
      <c r="F40" s="29"/>
      <c r="G40" s="29"/>
      <c r="H40" s="29"/>
    </row>
  </sheetData>
  <mergeCells count="65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A11:B11"/>
    <mergeCell ref="C11:D11"/>
    <mergeCell ref="E11:F11"/>
    <mergeCell ref="G11:H11"/>
    <mergeCell ref="A13:H13"/>
    <mergeCell ref="A14:B14"/>
    <mergeCell ref="C14:D14"/>
    <mergeCell ref="E14:F14"/>
    <mergeCell ref="G14:H14"/>
    <mergeCell ref="A15:B15"/>
    <mergeCell ref="C15:D15"/>
    <mergeCell ref="E15:F15"/>
    <mergeCell ref="G15:H15"/>
    <mergeCell ref="A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E28:H28"/>
    <mergeCell ref="E29:H29"/>
    <mergeCell ref="E30:H30"/>
    <mergeCell ref="E31:H31"/>
    <mergeCell ref="E32:H32"/>
    <mergeCell ref="A33:F33"/>
    <mergeCell ref="G33:H33"/>
    <mergeCell ref="A35:H35"/>
    <mergeCell ref="A37:D37"/>
    <mergeCell ref="E37:H37"/>
    <mergeCell ref="A38:D38"/>
    <mergeCell ref="E38:H38"/>
    <mergeCell ref="A39:D39"/>
    <mergeCell ref="E39:H39"/>
    <mergeCell ref="A40:D40"/>
    <mergeCell ref="E40:H40"/>
  </mergeCells>
  <conditionalFormatting sqref="A1:H47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2026-10-23T12:00:49Z</dcterms:created>
  <dc:creator>instrumentationblog.in</dc:creator>
  <dc:description/>
  <dc:language>en-US</dc:language>
  <cp:lastModifiedBy/>
  <dcterms:modified xsi:type="dcterms:W3CDTF">2026-10-23T12:00:49Z</dcterms:modified>
  <cp:revision>0</cp:revision>
  <dc:subject/>
  <dc:title>Relief Valve Sizing Calculator (Gas, API 520)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