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Calculator!$A$1:$L$25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<sst xmlns="http://schemas.openxmlformats.org/spreadsheetml/2006/main" count="59" uniqueCount="56">
  <si>
    <t xml:space="preserve">HOW TO USE: CONTROL VALVE SIZING CALCULATOR (GAS AND VAPOUR)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</si>
  <si>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</si>
  <si>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</si>
  <si>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</si>
  <si>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</si>
  <si>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gas molecular weight, specific heat ratio and compressibility at inlet conditions.</t>
  </si>
  <si>
    <t xml:space="preserve">2. Enter xT from the valve manufacturer (globe valves about 0.7, ball and butterfly lower).</t>
  </si>
  <si>
    <t xml:space="preserve">3. Fill mass flow, inlet and outlet pressure (absolute) and temperature for the three cases.</t>
  </si>
  <si>
    <t xml:space="preserve">4. Read Y, Kv and Cv. CHOKED means the outlet pressure no longer affects flow.</t>
  </si>
  <si>
    <t xml:space="preserve">5. Enter the rated Cv of your valve and check the Cv ratios.</t>
  </si>
  <si>
    <t xml:space="preserve">What the formulas do</t>
  </si>
  <si>
    <t xml:space="preserve">• ρ1 = P1 × M ÷ (Z × R × T1).</t>
  </si>
  <si>
    <t xml:space="preserve">• x = (P1 − P2) ÷ P1; sizing x = smaller of x and Fγ × xT.</t>
  </si>
  <si>
    <t xml:space="preserve">• Y = 1 − x ÷ (3 Fγ xT).</t>
  </si>
  <si>
    <t xml:space="preserve">• Kv = W ÷ (27.3 Y √(x P1 ρ1)); Cv = 1.156 Kv.</t>
  </si>
  <si>
    <t xml:space="preserve">Sheet "Calculator" holds a worked example: overwrite the yellow cells with your own data.</t>
  </si>
  <si>
    <t xml:space="preserve">Basis: IEC 60534-2-1 compressible flow equations with mass flow: Kv = W ÷ (27.3 × Y × √(x × P1 × ρ1)), Fγ = γ ÷ 1.4, choked at x = Fγ × xT (pipe geometry factor FP taken as 1).</t>
  </si>
  <si>
    <t xml:space="preserve">More free templates, calculators and tools: https://instrumentationblog.in/downloads/templates/</t>
  </si>
  <si>
    <t xml:space="preserve">CONTROL VALVE SIZING CALCULATOR (GAS AND VAPOUR)</t>
  </si>
  <si>
    <t xml:space="preserve">Project: Fuel gas to burner FV 1201</t>
  </si>
  <si>
    <t xml:space="preserve">Calc no: CALC CV 002      Rev: 0</t>
  </si>
  <si>
    <t xml:space="preserve">Yellow cells: enter data. Grey cells: calculated automatically. Free template from instrumentationblog.in</t>
  </si>
  <si>
    <t xml:space="preserve">Gas and valve data</t>
  </si>
  <si>
    <t xml:space="preserve">Molecular weight (kg/kmol)</t>
  </si>
  <si>
    <t xml:space="preserve">Specific heat ratio γ</t>
  </si>
  <si>
    <t xml:space="preserve">Compressibility Z</t>
  </si>
  <si>
    <t xml:space="preserve">Pressure drop ratio factor xT</t>
  </si>
  <si>
    <t xml:space="preserve">Rated Cv of selected valve</t>
  </si>
  <si>
    <t xml:space="preserve">Selected valve</t>
  </si>
  <si>
    <t xml:space="preserve">Globe, 2", equal %</t>
  </si>
  <si>
    <t xml:space="preserve">Fγ (calculated)</t>
  </si>
  <si>
    <t xml:space="preserve">Choked x = Fγ × xT</t>
  </si>
  <si>
    <t xml:space="preserve">Sizing cases (pressures in bar a)</t>
  </si>
  <si>
    <t xml:space="preserve">Case</t>
  </si>
  <si>
    <t xml:space="preserve">Mass flow W (kg/h)</t>
  </si>
  <si>
    <t xml:space="preserve">Inlet P1</t>
  </si>
  <si>
    <t xml:space="preserve">Outlet P2</t>
  </si>
  <si>
    <t xml:space="preserve">T1 (°C)</t>
  </si>
  <si>
    <t xml:space="preserve">ρ1 (kg/m³)</t>
  </si>
  <si>
    <t xml:space="preserve">x = ΔP ÷ P1</t>
  </si>
  <si>
    <t xml:space="preserve">Sizing x</t>
  </si>
  <si>
    <t xml:space="preserve">Y</t>
  </si>
  <si>
    <t xml:space="preserve">Required Kv</t>
  </si>
  <si>
    <t xml:space="preserve">Required Cv</t>
  </si>
  <si>
    <t xml:space="preserve">Cv ratio / regime</t>
  </si>
  <si>
    <t xml:space="preserve">Minimum</t>
  </si>
  <si>
    <t xml:space="preserve">Normal</t>
  </si>
  <si>
    <t xml:space="preserve">Maximum</t>
  </si>
  <si>
    <t xml:space="preserve">Cv ratio at maximum flow (target ≤ 0.85)</t>
  </si>
  <si>
    <t xml:space="preserve">Cv ratio at minimum flow (target ≥ 0.1)</t>
  </si>
  <si>
    <t xml:space="preserve">Kv = W ÷ (27.3 × Y × √(x × P1 × ρ1)) with W in kg/h, P1 in bar a and ρ1 in kg/m³. Y = 1 − x ÷ (3 × Fγ × xT). Flow is choked when x ≥ Fγ × xT; then x is limited to that value. Check noise separately for high pressure drops.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</si>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</sst>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0"/>
    <numFmt numFmtId="166" formatCode="0"/>
    <numFmt numFmtId="167" formatCode="0.00"/>
    <numFmt numFmtId="168" formatCode="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8" customFormat="false" ht="15" hidden="false" customHeight="true" outlineLevel="0" collapsed="false">
      <c r="B18" s="6" t="s">
        <v>14</v>
      </c>
    </row>
    <row r="20" customFormat="false" ht="15" hidden="false" customHeight="false" outlineLevel="0" collapsed="false">
      <c r="B20" s="7" t="s">
        <v>15</v>
      </c>
    </row>
    <row r="21" customFormat="false" ht="15" hidden="false" customHeight="false" outlineLevel="0" collapsed="false">
      <c r="B21" s="7" t="s">
        <v>16</v>
      </c>
    </row>
    <row r="22" customFormat="false" ht="15" hidden="false" customHeight="false" outlineLevel="0" collapsed="false">
      <c r="B22" s="8" t="s">
        <v>17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4" min="2" style="0" width="9"/>
    <col collapsed="false" customWidth="true" hidden="false" outlineLevel="0" max="5" min="5" style="0" width="8"/>
    <col collapsed="false" customWidth="true" hidden="false" outlineLevel="0" max="11" min="6" style="0" width="9"/>
    <col collapsed="false" customWidth="true" hidden="false" outlineLevel="0" max="12" min="12" style="0" width="10"/>
  </cols>
  <sheetData>
    <row r="1" customFormat="false" ht="30" hidden="false" customHeight="true" outlineLevel="0" collapsed="false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customFormat="false" ht="15" hidden="false" customHeight="true" outlineLevel="0" collapsed="false">
      <c r="A2" s="10" t="s">
        <v>19</v>
      </c>
      <c r="B2" s="10"/>
      <c r="C2" s="10"/>
      <c r="D2" s="10"/>
      <c r="E2" s="10"/>
      <c r="F2" s="10"/>
      <c r="G2" s="11" t="s">
        <v>20</v>
      </c>
      <c r="H2" s="11"/>
      <c r="I2" s="11"/>
      <c r="J2" s="11"/>
      <c r="K2" s="11"/>
      <c r="L2" s="11"/>
    </row>
    <row r="3" customFormat="false" ht="15" hidden="false" customHeight="false" outlineLevel="0" collapsed="false">
      <c r="A3" s="12" t="s">
        <v>21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5" customFormat="false" ht="15" hidden="false" customHeight="false" outlineLevel="0" collapsed="false">
      <c r="A5" s="13" t="s">
        <v>22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customFormat="false" ht="15" hidden="false" customHeight="true" outlineLevel="0" collapsed="false">
      <c r="A6" s="14" t="s">
        <v>23</v>
      </c>
      <c r="B6" s="14"/>
      <c r="C6" s="14"/>
      <c r="D6" s="15" t="n">
        <v>18</v>
      </c>
      <c r="E6" s="15"/>
      <c r="F6" s="15"/>
      <c r="G6" s="14" t="s">
        <v>24</v>
      </c>
      <c r="H6" s="14"/>
      <c r="I6" s="14"/>
      <c r="J6" s="15" t="n">
        <v>1.3</v>
      </c>
      <c r="K6" s="15"/>
      <c r="L6" s="15"/>
    </row>
    <row r="7" customFormat="false" ht="15" hidden="false" customHeight="true" outlineLevel="0" collapsed="false">
      <c r="A7" s="14" t="s">
        <v>25</v>
      </c>
      <c r="B7" s="14"/>
      <c r="C7" s="14"/>
      <c r="D7" s="15" t="n">
        <v>0.98</v>
      </c>
      <c r="E7" s="15"/>
      <c r="F7" s="15"/>
      <c r="G7" s="14" t="s">
        <v>26</v>
      </c>
      <c r="H7" s="14"/>
      <c r="I7" s="14"/>
      <c r="J7" s="15" t="n">
        <v>0.72</v>
      </c>
      <c r="K7" s="15"/>
      <c r="L7" s="15"/>
    </row>
    <row r="8" customFormat="false" ht="15" hidden="false" customHeight="true" outlineLevel="0" collapsed="false">
      <c r="A8" s="14" t="s">
        <v>27</v>
      </c>
      <c r="B8" s="14"/>
      <c r="C8" s="14"/>
      <c r="D8" s="15" t="n">
        <v>46</v>
      </c>
      <c r="E8" s="15"/>
      <c r="F8" s="15"/>
      <c r="G8" s="14" t="s">
        <v>28</v>
      </c>
      <c r="H8" s="14"/>
      <c r="I8" s="14"/>
      <c r="J8" s="15" t="s">
        <v>29</v>
      </c>
      <c r="K8" s="15"/>
      <c r="L8" s="15"/>
    </row>
    <row r="9" customFormat="false" ht="15" hidden="false" customHeight="true" outlineLevel="0" collapsed="false">
      <c r="A9" s="14" t="s">
        <v>30</v>
      </c>
      <c r="B9" s="14"/>
      <c r="C9" s="14"/>
      <c r="D9" s="16" t="n">
        <f aca="false">IF($J$6="","",$J$6/1.4)</f>
        <v>0.928571428571429</v>
      </c>
      <c r="E9" s="16"/>
      <c r="F9" s="16"/>
      <c r="G9" s="14" t="s">
        <v>31</v>
      </c>
      <c r="H9" s="14"/>
      <c r="I9" s="14"/>
      <c r="J9" s="16" t="n">
        <f aca="false">IF(OR($D$9="",$J$7=""),"",$D$9*$J$7)</f>
        <v>0.668571428571429</v>
      </c>
      <c r="K9" s="16"/>
      <c r="L9" s="16"/>
    </row>
    <row r="11" customFormat="false" ht="15" hidden="false" customHeight="false" outlineLevel="0" collapsed="false">
      <c r="A11" s="13" t="s">
        <v>32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customFormat="false" ht="45" hidden="false" customHeight="true" outlineLevel="0" collapsed="false">
      <c r="A12" s="17" t="s">
        <v>33</v>
      </c>
      <c r="B12" s="17" t="s">
        <v>34</v>
      </c>
      <c r="C12" s="17" t="s">
        <v>35</v>
      </c>
      <c r="D12" s="17" t="s">
        <v>36</v>
      </c>
      <c r="E12" s="17" t="s">
        <v>37</v>
      </c>
      <c r="F12" s="17" t="s">
        <v>38</v>
      </c>
      <c r="G12" s="17" t="s">
        <v>39</v>
      </c>
      <c r="H12" s="17" t="s">
        <v>40</v>
      </c>
      <c r="I12" s="17" t="s">
        <v>41</v>
      </c>
      <c r="J12" s="17" t="s">
        <v>42</v>
      </c>
      <c r="K12" s="17" t="s">
        <v>43</v>
      </c>
      <c r="L12" s="17" t="s">
        <v>44</v>
      </c>
    </row>
    <row r="13" customFormat="false" ht="15" hidden="false" customHeight="false" outlineLevel="0" collapsed="false">
      <c r="A13" s="18" t="s">
        <v>45</v>
      </c>
      <c r="B13" s="19" t="n">
        <v>400</v>
      </c>
      <c r="C13" s="20" t="n">
        <v>10</v>
      </c>
      <c r="D13" s="20" t="n">
        <v>8.5</v>
      </c>
      <c r="E13" s="19" t="n">
        <v>40</v>
      </c>
      <c r="F13" s="21" t="n">
        <f aca="false">IF(OR(C13="",E13=""),"",C13*100000*$D$6/($D$7*8314.462*(E13+273.15)))</f>
        <v>7.05439641210781</v>
      </c>
      <c r="G13" s="22" t="n">
        <f aca="false">IF(OR(C13="",D13=""),"",(C13-D13)/C13)</f>
        <v>0.15</v>
      </c>
      <c r="H13" s="22" t="n">
        <f aca="false">IF(G13="","",MIN(G13,$J$9))</f>
        <v>0.15</v>
      </c>
      <c r="I13" s="22" t="n">
        <f aca="false">IF(H13="","",1-H13/(3*$J$9))</f>
        <v>0.925213675213675</v>
      </c>
      <c r="J13" s="23" t="n">
        <f aca="false">IF(OR(B13="",I13=""),"",B13/(27.3*I13*SQRT(H13*C13*F13)))</f>
        <v>4.86832699524247</v>
      </c>
      <c r="K13" s="23" t="n">
        <f aca="false">IF(J13="","",1.156*J13)</f>
        <v>5.62778600650029</v>
      </c>
      <c r="L13" s="24" t="str">
        <f aca="false">IF(K13="","",TEXT(K13/$D$8,"0.00")&amp;IF(G13&gt;=$J$9," CHOKED"," OK"))</f>
        <v>0.12 OK</v>
      </c>
    </row>
    <row r="14" customFormat="false" ht="15" hidden="false" customHeight="false" outlineLevel="0" collapsed="false">
      <c r="A14" s="18" t="s">
        <v>46</v>
      </c>
      <c r="B14" s="19" t="n">
        <v>1000</v>
      </c>
      <c r="C14" s="20" t="n">
        <v>10</v>
      </c>
      <c r="D14" s="20" t="n">
        <v>8</v>
      </c>
      <c r="E14" s="19" t="n">
        <v>40</v>
      </c>
      <c r="F14" s="21" t="n">
        <f aca="false">IF(OR(C14="",E14=""),"",C14*100000*$D$6/($D$7*8314.462*(E14+273.15)))</f>
        <v>7.05439641210781</v>
      </c>
      <c r="G14" s="22" t="n">
        <f aca="false">IF(OR(C14="",D14=""),"",(C14-D14)/C14)</f>
        <v>0.2</v>
      </c>
      <c r="H14" s="22" t="n">
        <f aca="false">IF(G14="","",MIN(G14,$J$9))</f>
        <v>0.2</v>
      </c>
      <c r="I14" s="22" t="n">
        <f aca="false">IF(H14="","",1-H14/(3*$J$9))</f>
        <v>0.9002849002849</v>
      </c>
      <c r="J14" s="23" t="n">
        <f aca="false">IF(OR(B14="",I14=""),"",B14/(27.3*I14*SQRT(H14*C14*F14)))</f>
        <v>10.8320949614331</v>
      </c>
      <c r="K14" s="23" t="n">
        <f aca="false">IF(J14="","",1.156*J14)</f>
        <v>12.5219017754167</v>
      </c>
      <c r="L14" s="24" t="str">
        <f aca="false">IF(K14="","",TEXT(K14/$D$8,"0.00")&amp;IF(G14&gt;=$J$9," CHOKED"," OK"))</f>
        <v>0.27 OK</v>
      </c>
    </row>
    <row r="15" customFormat="false" ht="15" hidden="false" customHeight="false" outlineLevel="0" collapsed="false">
      <c r="A15" s="18" t="s">
        <v>47</v>
      </c>
      <c r="B15" s="19" t="n">
        <v>1500</v>
      </c>
      <c r="C15" s="20" t="n">
        <v>9.5</v>
      </c>
      <c r="D15" s="20" t="n">
        <v>7</v>
      </c>
      <c r="E15" s="19" t="n">
        <v>40</v>
      </c>
      <c r="F15" s="21" t="n">
        <f aca="false">IF(OR(C15="",E15=""),"",C15*100000*$D$6/($D$7*8314.462*(E15+273.15)))</f>
        <v>6.70167659150242</v>
      </c>
      <c r="G15" s="22" t="n">
        <f aca="false">IF(OR(C15="",D15=""),"",(C15-D15)/C15)</f>
        <v>0.263157894736842</v>
      </c>
      <c r="H15" s="22" t="n">
        <f aca="false">IF(G15="","",MIN(G15,$J$9))</f>
        <v>0.263157894736842</v>
      </c>
      <c r="I15" s="22" t="n">
        <f aca="false">IF(H15="","",1-H15/(3*$J$9))</f>
        <v>0.8687959214275</v>
      </c>
      <c r="J15" s="23" t="n">
        <f aca="false">IF(OR(B15="",I15=""),"",B15/(27.3*I15*SQRT(H15*C15*F15)))</f>
        <v>15.4507334846288</v>
      </c>
      <c r="K15" s="23" t="n">
        <f aca="false">IF(J15="","",1.156*J15)</f>
        <v>17.8610479082308</v>
      </c>
      <c r="L15" s="24" t="str">
        <f aca="false">IF(K15="","",TEXT(K15/$D$8,"0.00")&amp;IF(G15&gt;=$J$9," CHOKED"," OK"))</f>
        <v>0.39 OK</v>
      </c>
    </row>
    <row r="16" customFormat="false" ht="15" hidden="false" customHeight="false" outlineLevel="0" collapsed="false">
      <c r="A16" s="25" t="s">
        <v>48</v>
      </c>
      <c r="B16" s="25"/>
      <c r="C16" s="25"/>
      <c r="D16" s="25"/>
      <c r="E16" s="25"/>
      <c r="F16" s="25"/>
      <c r="G16" s="25"/>
      <c r="H16" s="25"/>
      <c r="I16" s="25"/>
      <c r="J16" s="25"/>
      <c r="K16" s="26" t="str">
        <f aca="false">IF(K15="","",IF(K15/$D$8&lt;=0.85,"OK","CHECK"))</f>
        <v>OK</v>
      </c>
      <c r="L16" s="26"/>
    </row>
    <row r="17" customFormat="false" ht="15" hidden="false" customHeight="false" outlineLevel="0" collapsed="false">
      <c r="A17" s="25" t="s">
        <v>49</v>
      </c>
      <c r="B17" s="25"/>
      <c r="C17" s="25"/>
      <c r="D17" s="25"/>
      <c r="E17" s="25"/>
      <c r="F17" s="25"/>
      <c r="G17" s="25"/>
      <c r="H17" s="25"/>
      <c r="I17" s="25"/>
      <c r="J17" s="25"/>
      <c r="K17" s="26" t="str">
        <f aca="false">IF(K13="","",IF(K13/$D$8&gt;=0.1,"OK","CHECK"))</f>
        <v>OK</v>
      </c>
      <c r="L17" s="26"/>
    </row>
    <row r="19" customFormat="false" ht="30" hidden="false" customHeight="true" outlineLevel="0" collapsed="false">
      <c r="A19" s="27" t="s">
        <v>50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1" customFormat="false" ht="15" hidden="false" customHeight="true" outlineLevel="0" collapsed="false">
      <c r="A21" s="28" t="s">
        <v>51</v>
      </c>
      <c r="B21" s="28"/>
      <c r="C21" s="28"/>
      <c r="D21" s="28"/>
      <c r="E21" s="28"/>
      <c r="F21" s="28"/>
      <c r="G21" s="28" t="s">
        <v>52</v>
      </c>
      <c r="H21" s="28"/>
      <c r="I21" s="28"/>
      <c r="J21" s="28"/>
      <c r="K21" s="28"/>
      <c r="L21" s="28"/>
    </row>
    <row r="22" customFormat="false" ht="21.75" hidden="false" customHeight="true" outlineLevel="0" collapsed="false">
      <c r="A22" s="29" t="s">
        <v>53</v>
      </c>
      <c r="B22" s="29"/>
      <c r="C22" s="29"/>
      <c r="D22" s="29"/>
      <c r="E22" s="29"/>
      <c r="F22" s="29"/>
      <c r="G22" s="29" t="s">
        <v>53</v>
      </c>
      <c r="H22" s="29"/>
      <c r="I22" s="29"/>
      <c r="J22" s="29"/>
      <c r="K22" s="29"/>
      <c r="L22" s="29"/>
    </row>
    <row r="23" customFormat="false" ht="21.75" hidden="false" customHeight="true" outlineLevel="0" collapsed="false">
      <c r="A23" s="29" t="s">
        <v>54</v>
      </c>
      <c r="B23" s="29"/>
      <c r="C23" s="29"/>
      <c r="D23" s="29"/>
      <c r="E23" s="29"/>
      <c r="F23" s="29"/>
      <c r="G23" s="29" t="s">
        <v>54</v>
      </c>
      <c r="H23" s="29"/>
      <c r="I23" s="29"/>
      <c r="J23" s="29"/>
      <c r="K23" s="29"/>
      <c r="L23" s="29"/>
    </row>
    <row r="24" customFormat="false" ht="21.75" hidden="false" customHeight="true" outlineLevel="0" collapsed="false">
      <c r="A24" s="29" t="s">
        <v>55</v>
      </c>
      <c r="B24" s="29"/>
      <c r="C24" s="29"/>
      <c r="D24" s="29"/>
      <c r="E24" s="29"/>
      <c r="F24" s="29"/>
      <c r="G24" s="29" t="s">
        <v>55</v>
      </c>
      <c r="H24" s="29"/>
      <c r="I24" s="29"/>
      <c r="J24" s="29"/>
      <c r="K24" s="29"/>
      <c r="L24" s="29"/>
    </row>
  </sheetData>
  <mergeCells count="35">
    <mergeCell ref="A1:L1"/>
    <mergeCell ref="A2:F2"/>
    <mergeCell ref="G2:L2"/>
    <mergeCell ref="A3:L3"/>
    <mergeCell ref="A5:L5"/>
    <mergeCell ref="A6:C6"/>
    <mergeCell ref="D6:F6"/>
    <mergeCell ref="G6:I6"/>
    <mergeCell ref="J6:L6"/>
    <mergeCell ref="A7:C7"/>
    <mergeCell ref="D7:F7"/>
    <mergeCell ref="G7:I7"/>
    <mergeCell ref="J7:L7"/>
    <mergeCell ref="A8:C8"/>
    <mergeCell ref="D8:F8"/>
    <mergeCell ref="G8:I8"/>
    <mergeCell ref="J8:L8"/>
    <mergeCell ref="A9:C9"/>
    <mergeCell ref="D9:F9"/>
    <mergeCell ref="G9:I9"/>
    <mergeCell ref="J9:L9"/>
    <mergeCell ref="A11:L11"/>
    <mergeCell ref="A16:J16"/>
    <mergeCell ref="K16:L16"/>
    <mergeCell ref="A17:J17"/>
    <mergeCell ref="K17:L17"/>
    <mergeCell ref="A19:L19"/>
    <mergeCell ref="A21:F21"/>
    <mergeCell ref="G21:L21"/>
    <mergeCell ref="A22:F22"/>
    <mergeCell ref="G22:L22"/>
    <mergeCell ref="A23:F23"/>
    <mergeCell ref="G23:L23"/>
    <mergeCell ref="A24:F24"/>
    <mergeCell ref="G24:L24"/>
  </mergeCells>
  <conditionalFormatting sqref="A1:L31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2026-10-23T12:00:49Z</dcterms:created>
  <dc:creator>instrumentationblog.in</dc:creator>
  <dc:description/>
  <dc:language>en-US</dc:language>
  <cp:lastModifiedBy/>
  <dcterms:modified xsi:type="dcterms:W3CDTF">2026-10-23T12:00:49Z</dcterms:modified>
  <cp:revision>0</cp:revision>
  <dc:subject/>
  <dc:title>Control Valve Sizing Calculator (Gas and Vapour)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