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Calculator" sheetId="2" state="visible" r:id="rId4"/>
  </sheets>
  <definedNames>
    <definedName function="false" hidden="false" localSheetId="1" name="_xlnm.Print_Area" vbProcedure="false">Calculator!$A$1:$K$25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<sst xmlns="http://schemas.openxmlformats.org/spreadsheetml/2006/main" count="58" uniqueCount="55">
  <si>
    <t xml:space="preserve">HOW TO USE: CONTROL VALVE SIZING CALCULATOR (LIQUID)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</si>
  <si>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</si>
  <si>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</si>
  <si>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</si>
  <si>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</si>
  <si>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the fluid specific gravity, vapour pressure and critical pressure (water: Pc = 220.64 bar a).</t>
  </si>
  <si>
    <t xml:space="preserve">2. Enter FL from the valve manufacturer (globe valves about 0.9, ball and butterfly lower).</t>
  </si>
  <si>
    <t xml:space="preserve">3. Fill in flow and inlet and outlet pressure (absolute) for the minimum, normal and maximum cases.</t>
  </si>
  <si>
    <t xml:space="preserve">4. Read the required Kv and Cv. If a case shows CHOKED, the sizing ΔP is limited to the choked value and the valve may cavitate.</t>
  </si>
  <si>
    <t xml:space="preserve">5. Enter the rated Cv of the valve you are considering and check the Cv ratios at maximum and minimum flow.</t>
  </si>
  <si>
    <t xml:space="preserve">What the formulas do</t>
  </si>
  <si>
    <t xml:space="preserve">• ΔP = P1 − P2; choked ΔP = FL² × (P1 − FF × Pv).</t>
  </si>
  <si>
    <t xml:space="preserve">• Sizing ΔP = smaller of ΔP and choked ΔP.</t>
  </si>
  <si>
    <t xml:space="preserve">• Kv = Q × √(SG ÷ ΔP&lt;sub&gt;sizing&lt;/sub&gt;), Cv = 1.156 × Kv.</t>
  </si>
  <si>
    <t xml:space="preserve">• Cv ratio = required Cv ÷ rated Cv; aim for about 0.1 to 0.85 across the range.</t>
  </si>
  <si>
    <t xml:space="preserve">Sheet "Calculator" holds a worked example: overwrite the yellow cells with your own data.</t>
  </si>
  <si>
    <t xml:space="preserve">Basis: IEC 60534-2-1 liquid sizing equations for turbulent, non choked and choked flow (pipe geometry factor FP taken as 1).</t>
  </si>
  <si>
    <t xml:space="preserve">More free templates, calculators and tools: https://instrumentationblog.in/downloads/templates/</t>
  </si>
  <si>
    <t xml:space="preserve">CONTROL VALVE SIZING CALCULATOR (LIQUID)</t>
  </si>
  <si>
    <t xml:space="preserve">Project: Feed pump discharge FV 3101</t>
  </si>
  <si>
    <t xml:space="preserve">Calc no: CALC CV 001      Rev: 0</t>
  </si>
  <si>
    <t xml:space="preserve">Yellow cells: enter data. Grey cells: calculated automatically. Free template from instrumentationblog.in</t>
  </si>
  <si>
    <t xml:space="preserve">Fluid and valve data</t>
  </si>
  <si>
    <t xml:space="preserve">Specific gravity (water = 1)</t>
  </si>
  <si>
    <t xml:space="preserve">Vapour pressure Pv (bar a)</t>
  </si>
  <si>
    <t xml:space="preserve">Critical pressure Pc (bar a)</t>
  </si>
  <si>
    <t xml:space="preserve">Liquid recovery factor FL</t>
  </si>
  <si>
    <t xml:space="preserve">Rated Cv of selected valve</t>
  </si>
  <si>
    <t xml:space="preserve">Selected valve</t>
  </si>
  <si>
    <t xml:space="preserve">Globe, 3", equal %</t>
  </si>
  <si>
    <t xml:space="preserve">FF (calculated)</t>
  </si>
  <si>
    <t xml:space="preserve">Rated Kv (calculated)</t>
  </si>
  <si>
    <t xml:space="preserve">Sizing cases (pressures in bar a)</t>
  </si>
  <si>
    <t xml:space="preserve">Case</t>
  </si>
  <si>
    <t xml:space="preserve">Flow Q (m³/h)</t>
  </si>
  <si>
    <t xml:space="preserve">Inlet P1</t>
  </si>
  <si>
    <t xml:space="preserve">Outlet P2</t>
  </si>
  <si>
    <t xml:space="preserve">ΔP (bar)</t>
  </si>
  <si>
    <t xml:space="preserve">Choked ΔP (bar)</t>
  </si>
  <si>
    <t xml:space="preserve">Sizing ΔP (bar)</t>
  </si>
  <si>
    <t xml:space="preserve">Required Kv</t>
  </si>
  <si>
    <t xml:space="preserve">Required Cv</t>
  </si>
  <si>
    <t xml:space="preserve">Cv ratio (req ÷ rated)</t>
  </si>
  <si>
    <t xml:space="preserve">Flow regime</t>
  </si>
  <si>
    <t xml:space="preserve">Minimum</t>
  </si>
  <si>
    <t xml:space="preserve">Normal</t>
  </si>
  <si>
    <t xml:space="preserve">Maximum</t>
  </si>
  <si>
    <t xml:space="preserve">Cv ratio at maximum flow (target ≤ 0.85)</t>
  </si>
  <si>
    <t xml:space="preserve">Cv ratio at minimum flow (target ≥ 0.1)</t>
  </si>
  <si>
    <t xml:space="preserve">Cv = 1.156 × Kv. Kv = Q × √(SG ÷ ΔP). Choked ΔP = FL² × (P1 − FF × Pv), FF = 0.96 − 0.28 √(Pv ÷ Pc). Check noise and cavitation separately for high ΔP services.</t>
  </si>
  <si>
    <t xml:space="preserve">Prepared by</t>
  </si>
  <si>
    <t xml:space="preserve">Checked by</t>
  </si>
  <si>
    <t xml:space="preserve">Name:</t>
  </si>
  <si>
    <t xml:space="preserve">Signature:</t>
  </si>
  <si>
    <t xml:space="preserve">Date: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</si>
</sst>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0"/>
    <numFmt numFmtId="166" formatCode="0.0"/>
    <numFmt numFmtId="167" formatCode="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30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8" customFormat="false" ht="15" hidden="false" customHeight="true" outlineLevel="0" collapsed="false">
      <c r="B18" s="6" t="s">
        <v>14</v>
      </c>
    </row>
    <row r="20" customFormat="false" ht="15" hidden="false" customHeight="false" outlineLevel="0" collapsed="false">
      <c r="B20" s="7" t="s">
        <v>15</v>
      </c>
    </row>
    <row r="21" customFormat="false" ht="15" hidden="false" customHeight="false" outlineLevel="0" collapsed="false">
      <c r="B21" s="7" t="s">
        <v>16</v>
      </c>
    </row>
    <row r="22" customFormat="false" ht="15" hidden="false" customHeight="false" outlineLevel="0" collapsed="false">
      <c r="B22" s="8" t="s">
        <v>17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5" min="2" style="0" width="10"/>
    <col collapsed="false" customWidth="true" hidden="false" outlineLevel="0" max="7" min="6" style="0" width="11"/>
    <col collapsed="false" customWidth="true" hidden="false" outlineLevel="0" max="10" min="8" style="0" width="10"/>
    <col collapsed="false" customWidth="true" hidden="false" outlineLevel="0" max="11" min="11" style="0" width="11"/>
  </cols>
  <sheetData>
    <row r="1" customFormat="false" ht="30" hidden="false" customHeight="true" outlineLevel="0" collapsed="false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" hidden="false" customHeight="true" outlineLevel="0" collapsed="false">
      <c r="A2" s="10" t="s">
        <v>19</v>
      </c>
      <c r="B2" s="10"/>
      <c r="C2" s="10"/>
      <c r="D2" s="10"/>
      <c r="E2" s="10"/>
      <c r="F2" s="11" t="s">
        <v>20</v>
      </c>
      <c r="G2" s="11"/>
      <c r="H2" s="11"/>
      <c r="I2" s="11"/>
      <c r="J2" s="11"/>
      <c r="K2" s="11"/>
    </row>
    <row r="3" customFormat="false" ht="15" hidden="false" customHeight="false" outlineLevel="0" collapsed="false">
      <c r="A3" s="12" t="s">
        <v>21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5" customFormat="false" ht="15" hidden="false" customHeight="false" outlineLevel="0" collapsed="false">
      <c r="A5" s="13" t="s">
        <v>22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customFormat="false" ht="22.35" hidden="false" customHeight="true" outlineLevel="0" collapsed="false">
      <c r="A6" s="14" t="s">
        <v>23</v>
      </c>
      <c r="B6" s="14"/>
      <c r="C6" s="15" t="n">
        <v>1</v>
      </c>
      <c r="D6" s="15"/>
      <c r="E6" s="15"/>
      <c r="F6" s="14" t="s">
        <v>24</v>
      </c>
      <c r="G6" s="14"/>
      <c r="H6" s="15" t="n">
        <v>0.0317</v>
      </c>
      <c r="I6" s="15"/>
      <c r="J6" s="15"/>
      <c r="K6" s="15"/>
    </row>
    <row r="7" customFormat="false" ht="22.35" hidden="false" customHeight="true" outlineLevel="0" collapsed="false">
      <c r="A7" s="14" t="s">
        <v>25</v>
      </c>
      <c r="B7" s="14"/>
      <c r="C7" s="15" t="n">
        <v>220.64</v>
      </c>
      <c r="D7" s="15"/>
      <c r="E7" s="15"/>
      <c r="F7" s="14" t="s">
        <v>26</v>
      </c>
      <c r="G7" s="14"/>
      <c r="H7" s="15" t="n">
        <v>0.9</v>
      </c>
      <c r="I7" s="15"/>
      <c r="J7" s="15"/>
      <c r="K7" s="15"/>
    </row>
    <row r="8" customFormat="false" ht="22.35" hidden="false" customHeight="true" outlineLevel="0" collapsed="false">
      <c r="A8" s="14" t="s">
        <v>27</v>
      </c>
      <c r="B8" s="14"/>
      <c r="C8" s="15" t="n">
        <v>108</v>
      </c>
      <c r="D8" s="15"/>
      <c r="E8" s="15"/>
      <c r="F8" s="14" t="s">
        <v>28</v>
      </c>
      <c r="G8" s="14"/>
      <c r="H8" s="15" t="s">
        <v>29</v>
      </c>
      <c r="I8" s="15"/>
      <c r="J8" s="15"/>
      <c r="K8" s="15"/>
    </row>
    <row r="9" customFormat="false" ht="15" hidden="false" customHeight="true" outlineLevel="0" collapsed="false">
      <c r="A9" s="14" t="s">
        <v>30</v>
      </c>
      <c r="B9" s="14"/>
      <c r="C9" s="16" t="n">
        <f aca="false">IF(OR($H$6="",$C$7=""),"",0.96-0.28*SQRT($H$6/$C$7))</f>
        <v>0.956643817735751</v>
      </c>
      <c r="D9" s="16"/>
      <c r="E9" s="16"/>
      <c r="F9" s="14" t="s">
        <v>31</v>
      </c>
      <c r="G9" s="14"/>
      <c r="H9" s="17" t="n">
        <f aca="false">IF($C$8="","",$C$8/1.156)</f>
        <v>93.4256055363322</v>
      </c>
      <c r="I9" s="17"/>
      <c r="J9" s="17"/>
      <c r="K9" s="17"/>
    </row>
    <row r="11" customFormat="false" ht="15" hidden="false" customHeight="false" outlineLevel="0" collapsed="false">
      <c r="A11" s="13" t="s">
        <v>32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customFormat="false" ht="45" hidden="false" customHeight="true" outlineLevel="0" collapsed="false">
      <c r="A12" s="18" t="s">
        <v>33</v>
      </c>
      <c r="B12" s="18" t="s">
        <v>34</v>
      </c>
      <c r="C12" s="18" t="s">
        <v>35</v>
      </c>
      <c r="D12" s="18" t="s">
        <v>36</v>
      </c>
      <c r="E12" s="18" t="s">
        <v>37</v>
      </c>
      <c r="F12" s="18" t="s">
        <v>38</v>
      </c>
      <c r="G12" s="18" t="s">
        <v>39</v>
      </c>
      <c r="H12" s="18" t="s">
        <v>40</v>
      </c>
      <c r="I12" s="18" t="s">
        <v>41</v>
      </c>
      <c r="J12" s="18" t="s">
        <v>42</v>
      </c>
      <c r="K12" s="18" t="s">
        <v>43</v>
      </c>
    </row>
    <row r="13" customFormat="false" ht="15" hidden="false" customHeight="false" outlineLevel="0" collapsed="false">
      <c r="A13" s="19" t="s">
        <v>44</v>
      </c>
      <c r="B13" s="20" t="n">
        <v>20</v>
      </c>
      <c r="C13" s="21" t="n">
        <v>9</v>
      </c>
      <c r="D13" s="21" t="n">
        <v>6.5</v>
      </c>
      <c r="E13" s="22" t="n">
        <f aca="false">IF(OR(C13="",D13=""),"",C13-D13)</f>
        <v>2.5</v>
      </c>
      <c r="F13" s="22" t="n">
        <f aca="false">IF(C13="","",$H$7^2*(C13-$C$9*$H$6))</f>
        <v>7.265436256692</v>
      </c>
      <c r="G13" s="22" t="n">
        <f aca="false">IF(E13="","",MIN(E13,F13))</f>
        <v>2.5</v>
      </c>
      <c r="H13" s="23" t="n">
        <f aca="false">IF(OR(B13="",G13=""),"",B13*SQRT($C$6/G13))</f>
        <v>12.6491106406735</v>
      </c>
      <c r="I13" s="23" t="n">
        <f aca="false">IF(H13="","",1.156*H13)</f>
        <v>14.6223719006186</v>
      </c>
      <c r="J13" s="22" t="n">
        <f aca="false">IF(OR(I13="",$C$8=""),"",I13/$C$8)</f>
        <v>0.135392332413135</v>
      </c>
      <c r="K13" s="24" t="str">
        <f aca="false">IF(E13="","",IF(E13&gt;=F13,"CHOKED","OK"))</f>
        <v>OK</v>
      </c>
    </row>
    <row r="14" customFormat="false" ht="15" hidden="false" customHeight="false" outlineLevel="0" collapsed="false">
      <c r="A14" s="19" t="s">
        <v>45</v>
      </c>
      <c r="B14" s="20" t="n">
        <v>60</v>
      </c>
      <c r="C14" s="21" t="n">
        <v>8</v>
      </c>
      <c r="D14" s="21" t="n">
        <v>6.2</v>
      </c>
      <c r="E14" s="22" t="n">
        <f aca="false">IF(OR(C14="",D14=""),"",C14-D14)</f>
        <v>1.8</v>
      </c>
      <c r="F14" s="22" t="n">
        <f aca="false">IF(C14="","",$H$7^2*(C14-$C$9*$H$6))</f>
        <v>6.455436256692</v>
      </c>
      <c r="G14" s="22" t="n">
        <f aca="false">IF(E14="","",MIN(E14,F14))</f>
        <v>1.8</v>
      </c>
      <c r="H14" s="23" t="n">
        <f aca="false">IF(OR(B14="",G14=""),"",B14*SQRT($C$6/G14))</f>
        <v>44.7213595499958</v>
      </c>
      <c r="I14" s="23" t="n">
        <f aca="false">IF(H14="","",1.156*H14)</f>
        <v>51.6978916397951</v>
      </c>
      <c r="J14" s="22" t="n">
        <f aca="false">IF(OR(I14="",$C$8=""),"",I14/$C$8)</f>
        <v>0.478684181849955</v>
      </c>
      <c r="K14" s="24" t="str">
        <f aca="false">IF(E14="","",IF(E14&gt;=F14,"CHOKED","OK"))</f>
        <v>OK</v>
      </c>
    </row>
    <row r="15" customFormat="false" ht="15" hidden="false" customHeight="false" outlineLevel="0" collapsed="false">
      <c r="A15" s="19" t="s">
        <v>46</v>
      </c>
      <c r="B15" s="20" t="n">
        <v>85</v>
      </c>
      <c r="C15" s="21" t="n">
        <v>7.5</v>
      </c>
      <c r="D15" s="21" t="n">
        <v>6</v>
      </c>
      <c r="E15" s="22" t="n">
        <f aca="false">IF(OR(C15="",D15=""),"",C15-D15)</f>
        <v>1.5</v>
      </c>
      <c r="F15" s="22" t="n">
        <f aca="false">IF(C15="","",$H$7^2*(C15-$C$9*$H$6))</f>
        <v>6.050436256692</v>
      </c>
      <c r="G15" s="22" t="n">
        <f aca="false">IF(E15="","",MIN(E15,F15))</f>
        <v>1.5</v>
      </c>
      <c r="H15" s="23" t="n">
        <f aca="false">IF(OR(B15="",G15=""),"",B15*SQRT($C$6/G15))</f>
        <v>69.4022093788567</v>
      </c>
      <c r="I15" s="23" t="n">
        <f aca="false">IF(H15="","",1.156*H15)</f>
        <v>80.2289540419584</v>
      </c>
      <c r="J15" s="22" t="n">
        <f aca="false">IF(OR(I15="",$C$8=""),"",I15/$C$8)</f>
        <v>0.742860685573688</v>
      </c>
      <c r="K15" s="24" t="str">
        <f aca="false">IF(E15="","",IF(E15&gt;=F15,"CHOKED","OK"))</f>
        <v>OK</v>
      </c>
    </row>
    <row r="16" customFormat="false" ht="15" hidden="false" customHeight="false" outlineLevel="0" collapsed="false">
      <c r="A16" s="25" t="s">
        <v>47</v>
      </c>
      <c r="B16" s="25"/>
      <c r="C16" s="25"/>
      <c r="D16" s="25"/>
      <c r="E16" s="25"/>
      <c r="F16" s="25"/>
      <c r="G16" s="25"/>
      <c r="H16" s="25"/>
      <c r="I16" s="25"/>
      <c r="J16" s="26" t="str">
        <f aca="false">IF(J15="","",IF(J15&lt;=0.85,"OK","CHECK"))</f>
        <v>OK</v>
      </c>
      <c r="K16" s="26"/>
    </row>
    <row r="17" customFormat="false" ht="15" hidden="false" customHeight="false" outlineLevel="0" collapsed="false">
      <c r="A17" s="25" t="s">
        <v>48</v>
      </c>
      <c r="B17" s="25"/>
      <c r="C17" s="25"/>
      <c r="D17" s="25"/>
      <c r="E17" s="25"/>
      <c r="F17" s="25"/>
      <c r="G17" s="25"/>
      <c r="H17" s="25"/>
      <c r="I17" s="25"/>
      <c r="J17" s="26" t="str">
        <f aca="false">IF(J13="","",IF(J13&gt;=0.1,"OK","CHECK"))</f>
        <v>OK</v>
      </c>
      <c r="K17" s="26"/>
    </row>
    <row r="19" customFormat="false" ht="30" hidden="false" customHeight="true" outlineLevel="0" collapsed="false">
      <c r="A19" s="27" t="s">
        <v>49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1" customFormat="false" ht="15" hidden="false" customHeight="true" outlineLevel="0" collapsed="false">
      <c r="A21" s="28" t="s">
        <v>50</v>
      </c>
      <c r="B21" s="28"/>
      <c r="C21" s="28"/>
      <c r="D21" s="28"/>
      <c r="E21" s="28"/>
      <c r="F21" s="28" t="s">
        <v>51</v>
      </c>
      <c r="G21" s="28"/>
      <c r="H21" s="28"/>
      <c r="I21" s="28"/>
      <c r="J21" s="28"/>
      <c r="K21" s="28"/>
    </row>
    <row r="22" customFormat="false" ht="21.75" hidden="false" customHeight="true" outlineLevel="0" collapsed="false">
      <c r="A22" s="29" t="s">
        <v>52</v>
      </c>
      <c r="B22" s="29"/>
      <c r="C22" s="29"/>
      <c r="D22" s="29"/>
      <c r="E22" s="29"/>
      <c r="F22" s="29" t="s">
        <v>52</v>
      </c>
      <c r="G22" s="29"/>
      <c r="H22" s="29"/>
      <c r="I22" s="29"/>
      <c r="J22" s="29"/>
      <c r="K22" s="29"/>
    </row>
    <row r="23" customFormat="false" ht="21.75" hidden="false" customHeight="true" outlineLevel="0" collapsed="false">
      <c r="A23" s="29" t="s">
        <v>53</v>
      </c>
      <c r="B23" s="29"/>
      <c r="C23" s="29"/>
      <c r="D23" s="29"/>
      <c r="E23" s="29"/>
      <c r="F23" s="29" t="s">
        <v>53</v>
      </c>
      <c r="G23" s="29"/>
      <c r="H23" s="29"/>
      <c r="I23" s="29"/>
      <c r="J23" s="29"/>
      <c r="K23" s="29"/>
    </row>
    <row r="24" customFormat="false" ht="21.75" hidden="false" customHeight="true" outlineLevel="0" collapsed="false">
      <c r="A24" s="29" t="s">
        <v>54</v>
      </c>
      <c r="B24" s="29"/>
      <c r="C24" s="29"/>
      <c r="D24" s="29"/>
      <c r="E24" s="29"/>
      <c r="F24" s="29" t="s">
        <v>54</v>
      </c>
      <c r="G24" s="29"/>
      <c r="H24" s="29"/>
      <c r="I24" s="29"/>
      <c r="J24" s="29"/>
      <c r="K24" s="29"/>
    </row>
  </sheetData>
  <mergeCells count="35">
    <mergeCell ref="A1:K1"/>
    <mergeCell ref="A2:E2"/>
    <mergeCell ref="F2:K2"/>
    <mergeCell ref="A3:K3"/>
    <mergeCell ref="A5:K5"/>
    <mergeCell ref="A6:B6"/>
    <mergeCell ref="C6:E6"/>
    <mergeCell ref="F6:G6"/>
    <mergeCell ref="H6:K6"/>
    <mergeCell ref="A7:B7"/>
    <mergeCell ref="C7:E7"/>
    <mergeCell ref="F7:G7"/>
    <mergeCell ref="H7:K7"/>
    <mergeCell ref="A8:B8"/>
    <mergeCell ref="C8:E8"/>
    <mergeCell ref="F8:G8"/>
    <mergeCell ref="H8:K8"/>
    <mergeCell ref="A9:B9"/>
    <mergeCell ref="C9:E9"/>
    <mergeCell ref="F9:G9"/>
    <mergeCell ref="H9:K9"/>
    <mergeCell ref="A11:K11"/>
    <mergeCell ref="A16:I16"/>
    <mergeCell ref="J16:K16"/>
    <mergeCell ref="A17:I17"/>
    <mergeCell ref="J17:K17"/>
    <mergeCell ref="A19:K19"/>
    <mergeCell ref="A21:E21"/>
    <mergeCell ref="F21:K21"/>
    <mergeCell ref="A22:E22"/>
    <mergeCell ref="F22:K22"/>
    <mergeCell ref="A23:E23"/>
    <mergeCell ref="F23:K23"/>
    <mergeCell ref="A24:E24"/>
    <mergeCell ref="F24:K24"/>
  </mergeCells>
  <conditionalFormatting sqref="A1:K31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2026-10-14T02:58:02Z</dcterms:created>
  <dc:creator>instrumentationblog.in</dc:creator>
  <dc:description/>
  <dc:language>en-US</dc:language>
  <cp:lastModifiedBy/>
  <dcterms:modified xsi:type="dcterms:W3CDTF">2026-10-14T02:58:02Z</dcterms:modified>
  <cp:revision>0</cp:revision>
  <dc:subject/>
  <dc:title>Control Valve Sizing Calculator (Liquid)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