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Calculator!$A$1:$H$39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<sst xmlns="http://schemas.openxmlformats.org/spreadsheetml/2006/main" count="51" uniqueCount="48">
  <si>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t xml:space="preserve">HOW TO USE: CABLE VOLTAGE DROP AND SIZE SELECTION CALCULATOR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</si>
  <si>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</si>
  <si>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</si>
  <si>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</si>
  <si>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</si>
  <si>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Select the system and enter voltage, current, power factor and route length.</t>
  </si>
  <si>
    <t xml:space="preserve">2. Choose copper or aluminium and the conductor operating temperature (70 °C PVC, 90 °C XLPE).</t>
  </si>
  <si>
    <t xml:space="preserve">3. Set the allowed voltage drop (often 3 % for lighting and 5 % for power, per project).</t>
  </si>
  <si>
    <t xml:space="preserve">4. Read the smallest size within the limit, then confirm its current rating for your installation method.</t>
  </si>
  <si>
    <t xml:space="preserve">What the formulas do</t>
  </si>
  <si>
    <t xml:space="preserve">• R at temperature = R20 × (1 + α (T − 20)), α = 0.00393 (Cu) or 0.00403 (Al).</t>
  </si>
  <si>
    <t xml:space="preserve">• ΔV = k × I × L × (R cos φ + X sin φ) ÷ 1000.</t>
  </si>
  <si>
    <t xml:space="preserve">• Smallest size = first row with ΔV % within the limit (INDEX and MATCH).</t>
  </si>
  <si>
    <t xml:space="preserve">Sheet "Calculator" holds a worked example: overwrite the yellow cells with your own data.</t>
  </si>
  <si>
    <t xml:space="preserve">Basis: Conductor resistances from IEC 60228 (class 2, at 20 °C), corrected to operating temperature. Current carrying capacity is not checked: confirm it with IEC 60364-5-52 or your cable data.</t>
  </si>
  <si>
    <t xml:space="preserve">More free templates, calculators and tools: https://instrumentationblog.in/downloads/templates/</t>
  </si>
  <si>
    <t xml:space="preserve">CABLE VOLTAGE DROP AND SIZE SELECTION CALCULATOR</t>
  </si>
  <si>
    <t xml:space="preserve">Project: Pump P 101 feeder</t>
  </si>
  <si>
    <t xml:space="preserve">Calc no: CALC EL 001      Rev: 0</t>
  </si>
  <si>
    <t xml:space="preserve">Yellow cells: enter data. Grey cells: calculated automatically. Free template from instrumentationblog.in</t>
  </si>
  <si>
    <t xml:space="preserve">Circuit</t>
  </si>
  <si>
    <t xml:space="preserve">System</t>
  </si>
  <si>
    <t xml:space="preserve">Three phase</t>
  </si>
  <si>
    <t xml:space="preserve">Voltage (V, line to line for 3 phase)</t>
  </si>
  <si>
    <t xml:space="preserve">Load current (A)</t>
  </si>
  <si>
    <t xml:space="preserve">Power factor</t>
  </si>
  <si>
    <t xml:space="preserve">Route length, one way (m)</t>
  </si>
  <si>
    <t xml:space="preserve">Conductor</t>
  </si>
  <si>
    <t xml:space="preserve">Copper</t>
  </si>
  <si>
    <t xml:space="preserve">Conductor temperature (°C)</t>
  </si>
  <si>
    <t xml:space="preserve">Allowed voltage drop (%)</t>
  </si>
  <si>
    <t xml:space="preserve">Reactance (Ω/km)</t>
  </si>
  <si>
    <t xml:space="preserve">Voltage drop for each size</t>
  </si>
  <si>
    <t xml:space="preserve">Size (mm²)</t>
  </si>
  <si>
    <t xml:space="preserve">Copper R20 (Ω/km)</t>
  </si>
  <si>
    <t xml:space="preserve">Aluminium R20 (Ω/km)</t>
  </si>
  <si>
    <t xml:space="preserve">R at temperature (Ω/km)</t>
  </si>
  <si>
    <t xml:space="preserve">Voltage drop (V)</t>
  </si>
  <si>
    <t xml:space="preserve">Voltage drop (%)</t>
  </si>
  <si>
    <t xml:space="preserve">Within limit</t>
  </si>
  <si>
    <t xml:space="preserve">Smallest size within the voltage drop limit (mm²)</t>
  </si>
  <si>
    <t xml:space="preserve">Voltage drop with that size (%)</t>
  </si>
  <si>
    <t xml:space="preserve">ΔV = k × I × L × (R cos φ + X sin φ) with k = √3 for three phase and 2 for single phase and DC. Always also check current rating, short circuit withstand and earth fault loop impedance.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</si>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</sst>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0"/>
    <numFmt numFmtId="166" formatCode="0.00"/>
    <numFmt numFmtId="167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6" min="2" style="0" width="14"/>
    <col collapsed="false" customWidth="true" hidden="false" outlineLevel="0" max="8" min="7" style="0" width="12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 t="s">
        <v>22</v>
      </c>
      <c r="D6" s="15"/>
      <c r="E6" s="14" t="s">
        <v>23</v>
      </c>
      <c r="F6" s="14"/>
      <c r="G6" s="15" t="n">
        <v>415</v>
      </c>
      <c r="H6" s="15"/>
    </row>
    <row r="7" customFormat="false" ht="15" hidden="false" customHeight="true" outlineLevel="0" collapsed="false">
      <c r="A7" s="14" t="s">
        <v>24</v>
      </c>
      <c r="B7" s="14"/>
      <c r="C7" s="15" t="n">
        <v>45</v>
      </c>
      <c r="D7" s="15"/>
      <c r="E7" s="14" t="s">
        <v>25</v>
      </c>
      <c r="F7" s="14"/>
      <c r="G7" s="15" t="n">
        <v>0.85</v>
      </c>
      <c r="H7" s="15"/>
    </row>
    <row r="8" customFormat="false" ht="15" hidden="false" customHeight="true" outlineLevel="0" collapsed="false">
      <c r="A8" s="14" t="s">
        <v>26</v>
      </c>
      <c r="B8" s="14"/>
      <c r="C8" s="15" t="n">
        <v>120</v>
      </c>
      <c r="D8" s="15"/>
      <c r="E8" s="14" t="s">
        <v>27</v>
      </c>
      <c r="F8" s="14"/>
      <c r="G8" s="15" t="s">
        <v>28</v>
      </c>
      <c r="H8" s="15"/>
    </row>
    <row r="9" customFormat="false" ht="15" hidden="false" customHeight="true" outlineLevel="0" collapsed="false">
      <c r="A9" s="14" t="s">
        <v>29</v>
      </c>
      <c r="B9" s="14"/>
      <c r="C9" s="15" t="n">
        <v>70</v>
      </c>
      <c r="D9" s="15"/>
      <c r="E9" s="14" t="s">
        <v>30</v>
      </c>
      <c r="F9" s="14"/>
      <c r="G9" s="15" t="n">
        <v>3</v>
      </c>
      <c r="H9" s="15"/>
    </row>
    <row r="10" customFormat="false" ht="15" hidden="false" customHeight="true" outlineLevel="0" collapsed="false">
      <c r="A10" s="14" t="s">
        <v>31</v>
      </c>
      <c r="B10" s="14"/>
      <c r="C10" s="15" t="n">
        <v>0.08</v>
      </c>
      <c r="D10" s="15"/>
    </row>
    <row r="12" customFormat="false" ht="15" hidden="false" customHeight="false" outlineLevel="0" collapsed="false">
      <c r="A12" s="13" t="s">
        <v>32</v>
      </c>
      <c r="B12" s="13"/>
      <c r="C12" s="13"/>
      <c r="D12" s="13"/>
      <c r="E12" s="13"/>
      <c r="F12" s="13"/>
      <c r="G12" s="13"/>
      <c r="H12" s="13"/>
    </row>
    <row r="13" customFormat="false" ht="45" hidden="false" customHeight="true" outlineLevel="0" collapsed="false">
      <c r="A13" s="16" t="s">
        <v>33</v>
      </c>
      <c r="B13" s="16" t="s">
        <v>34</v>
      </c>
      <c r="C13" s="16" t="s">
        <v>35</v>
      </c>
      <c r="D13" s="16" t="s">
        <v>36</v>
      </c>
      <c r="E13" s="16" t="s">
        <v>37</v>
      </c>
      <c r="F13" s="16" t="s">
        <v>38</v>
      </c>
      <c r="G13" s="16" t="s">
        <v>39</v>
      </c>
      <c r="H13" s="16"/>
    </row>
    <row r="14" customFormat="false" ht="15" hidden="false" customHeight="false" outlineLevel="0" collapsed="false">
      <c r="A14" s="17" t="n">
        <v>1.5</v>
      </c>
      <c r="B14" s="17" t="n">
        <v>12.1</v>
      </c>
      <c r="C14" s="17"/>
      <c r="D14" s="18" t="n">
        <f aca="false">IF($G$8="Copper",IF(B14="","",B14*(1+0.00393*($C$9-20))),IF(C14="","",C14*(1+0.00403*($C$9-20))))</f>
        <v>14.47765</v>
      </c>
      <c r="E14" s="19" t="n">
        <f aca="false">IF(D14="","",IF($C$6="DC",2*$C$7*$C$8/1000*D14,IF($C$6="Three phase",SQRT(3),2)*$C$7*$C$8/1000*(D14*$G$7+$C$10*SQRT(1-$G$7^2))))</f>
        <v>115.493119479539</v>
      </c>
      <c r="F14" s="19" t="n">
        <f aca="false">IF(E14="","",E14/$G$6*100)</f>
        <v>27.8296673444673</v>
      </c>
      <c r="G14" s="20" t="str">
        <f aca="false">IF(F14="","",IF(F14&lt;=$G$9,"OK","CHECK"))</f>
        <v>CHECK</v>
      </c>
      <c r="H14" s="20"/>
    </row>
    <row r="15" customFormat="false" ht="15" hidden="false" customHeight="false" outlineLevel="0" collapsed="false">
      <c r="A15" s="17" t="n">
        <v>2.5</v>
      </c>
      <c r="B15" s="17" t="n">
        <v>7.41</v>
      </c>
      <c r="C15" s="17"/>
      <c r="D15" s="18" t="n">
        <f aca="false">IF($G$8="Copper",IF(B15="","",B15*(1+0.00393*($C$9-20))),IF(C15="","",C15*(1+0.00403*($C$9-20))))</f>
        <v>8.866065</v>
      </c>
      <c r="E15" s="19" t="n">
        <f aca="false">IF(D15="","",IF($C$6="DC",2*$C$7*$C$8/1000*D15,IF($C$6="Three phase",SQRT(3),2)*$C$7*$C$8/1000*(D15*$G$7+$C$10*SQRT(1-$G$7^2))))</f>
        <v>70.8803834602888</v>
      </c>
      <c r="F15" s="19" t="n">
        <f aca="false">IF(E15="","",E15/$G$6*100)</f>
        <v>17.0796104723587</v>
      </c>
      <c r="G15" s="20" t="str">
        <f aca="false">IF(F15="","",IF(F15&lt;=$G$9,"OK","CHECK"))</f>
        <v>CHECK</v>
      </c>
      <c r="H15" s="20"/>
    </row>
    <row r="16" customFormat="false" ht="15" hidden="false" customHeight="false" outlineLevel="0" collapsed="false">
      <c r="A16" s="17" t="n">
        <v>4</v>
      </c>
      <c r="B16" s="17" t="n">
        <v>4.61</v>
      </c>
      <c r="C16" s="17"/>
      <c r="D16" s="18" t="n">
        <f aca="false">IF($G$8="Copper",IF(B16="","",B16*(1+0.00393*($C$9-20))),IF(C16="","",C16*(1+0.00403*($C$9-20))))</f>
        <v>5.515865</v>
      </c>
      <c r="E16" s="19" t="n">
        <f aca="false">IF(D16="","",IF($C$6="DC",2*$C$7*$C$8/1000*D16,IF($C$6="Three phase",SQRT(3),2)*$C$7*$C$8/1000*(D16*$G$7+$C$10*SQRT(1-$G$7^2))))</f>
        <v>44.2459141950646</v>
      </c>
      <c r="F16" s="19" t="n">
        <f aca="false">IF(E16="","",E16/$G$6*100)</f>
        <v>10.6616660710999</v>
      </c>
      <c r="G16" s="20" t="str">
        <f aca="false">IF(F16="","",IF(F16&lt;=$G$9,"OK","CHECK"))</f>
        <v>CHECK</v>
      </c>
      <c r="H16" s="20"/>
    </row>
    <row r="17" customFormat="false" ht="15" hidden="false" customHeight="false" outlineLevel="0" collapsed="false">
      <c r="A17" s="17" t="n">
        <v>6</v>
      </c>
      <c r="B17" s="17" t="n">
        <v>3.08</v>
      </c>
      <c r="C17" s="17"/>
      <c r="D17" s="18" t="n">
        <f aca="false">IF($G$8="Copper",IF(B17="","",B17*(1+0.00393*($C$9-20))),IF(C17="","",C17*(1+0.00403*($C$9-20))))</f>
        <v>3.68522</v>
      </c>
      <c r="E17" s="19" t="n">
        <f aca="false">IF(D17="","",IF($C$6="DC",2*$C$7*$C$8/1000*D17,IF($C$6="Three phase",SQRT(3),2)*$C$7*$C$8/1000*(D17*$G$7+$C$10*SQRT(1-$G$7^2))))</f>
        <v>29.6920792037099</v>
      </c>
      <c r="F17" s="19" t="n">
        <f aca="false">IF(E17="","",E17/$G$6*100)</f>
        <v>7.15471788041203</v>
      </c>
      <c r="G17" s="20" t="str">
        <f aca="false">IF(F17="","",IF(F17&lt;=$G$9,"OK","CHECK"))</f>
        <v>CHECK</v>
      </c>
      <c r="H17" s="20"/>
    </row>
    <row r="18" customFormat="false" ht="15" hidden="false" customHeight="false" outlineLevel="0" collapsed="false">
      <c r="A18" s="17" t="n">
        <v>10</v>
      </c>
      <c r="B18" s="17" t="n">
        <v>1.83</v>
      </c>
      <c r="C18" s="17"/>
      <c r="D18" s="18" t="n">
        <f aca="false">IF($G$8="Copper",IF(B18="","",B18*(1+0.00393*($C$9-20))),IF(C18="","",C18*(1+0.00403*($C$9-20))))</f>
        <v>2.189595</v>
      </c>
      <c r="E18" s="19" t="n">
        <f aca="false">IF(D18="","",IF($C$6="DC",2*$C$7*$C$8/1000*D18,IF($C$6="Three phase",SQRT(3),2)*$C$7*$C$8/1000*(D18*$G$7+$C$10*SQRT(1-$G$7^2))))</f>
        <v>17.8016911388777</v>
      </c>
      <c r="F18" s="19" t="n">
        <f aca="false">IF(E18="","",E18/$G$6*100)</f>
        <v>4.28956412985005</v>
      </c>
      <c r="G18" s="20" t="str">
        <f aca="false">IF(F18="","",IF(F18&lt;=$G$9,"OK","CHECK"))</f>
        <v>CHECK</v>
      </c>
      <c r="H18" s="20"/>
    </row>
    <row r="19" customFormat="false" ht="15" hidden="false" customHeight="false" outlineLevel="0" collapsed="false">
      <c r="A19" s="17" t="n">
        <v>16</v>
      </c>
      <c r="B19" s="17" t="n">
        <v>1.15</v>
      </c>
      <c r="C19" s="17" t="n">
        <v>1.91</v>
      </c>
      <c r="D19" s="18" t="n">
        <f aca="false">IF($G$8="Copper",IF(B19="","",B19*(1+0.00393*($C$9-20))),IF(C19="","",C19*(1+0.00403*($C$9-20))))</f>
        <v>1.375975</v>
      </c>
      <c r="E19" s="19" t="n">
        <f aca="false">IF(D19="","",IF($C$6="DC",2*$C$7*$C$8/1000*D19,IF($C$6="Three phase",SQRT(3),2)*$C$7*$C$8/1000*(D19*$G$7+$C$10*SQRT(1-$G$7^2))))</f>
        <v>11.333320031609</v>
      </c>
      <c r="F19" s="19" t="n">
        <f aca="false">IF(E19="","",E19/$G$6*100)</f>
        <v>2.73092048954433</v>
      </c>
      <c r="G19" s="20" t="str">
        <f aca="false">IF(F19="","",IF(F19&lt;=$G$9,"OK","CHECK"))</f>
        <v>OK</v>
      </c>
      <c r="H19" s="20"/>
    </row>
    <row r="20" customFormat="false" ht="15" hidden="false" customHeight="false" outlineLevel="0" collapsed="false">
      <c r="A20" s="17" t="n">
        <v>25</v>
      </c>
      <c r="B20" s="17" t="n">
        <v>0.727</v>
      </c>
      <c r="C20" s="17" t="n">
        <v>1.2</v>
      </c>
      <c r="D20" s="18" t="n">
        <f aca="false">IF($G$8="Copper",IF(B20="","",B20*(1+0.00393*($C$9-20))),IF(C20="","",C20*(1+0.00403*($C$9-20))))</f>
        <v>0.8698555</v>
      </c>
      <c r="E20" s="19" t="n">
        <f aca="false">IF(D20="","",IF($C$6="DC",2*$C$7*$C$8/1000*D20,IF($C$6="Three phase",SQRT(3),2)*$C$7*$C$8/1000*(D20*$G$7+$C$10*SQRT(1-$G$7^2))))</f>
        <v>7.30961271046975</v>
      </c>
      <c r="F20" s="19" t="n">
        <f aca="false">IF(E20="","",E20/$G$6*100)</f>
        <v>1.76135246035416</v>
      </c>
      <c r="G20" s="20" t="str">
        <f aca="false">IF(F20="","",IF(F20&lt;=$G$9,"OK","CHECK"))</f>
        <v>OK</v>
      </c>
      <c r="H20" s="20"/>
    </row>
    <row r="21" customFormat="false" ht="15" hidden="false" customHeight="false" outlineLevel="0" collapsed="false">
      <c r="A21" s="17" t="n">
        <v>35</v>
      </c>
      <c r="B21" s="17" t="n">
        <v>0.524</v>
      </c>
      <c r="C21" s="17" t="n">
        <v>0.868</v>
      </c>
      <c r="D21" s="18" t="n">
        <f aca="false">IF($G$8="Copper",IF(B21="","",B21*(1+0.00393*($C$9-20))),IF(C21="","",C21*(1+0.00403*($C$9-20))))</f>
        <v>0.626966</v>
      </c>
      <c r="E21" s="19" t="n">
        <f aca="false">IF(D21="","",IF($C$6="DC",2*$C$7*$C$8/1000*D21,IF($C$6="Three phase",SQRT(3),2)*$C$7*$C$8/1000*(D21*$G$7+$C$10*SQRT(1-$G$7^2))))</f>
        <v>5.37861368874099</v>
      </c>
      <c r="F21" s="19" t="n">
        <f aca="false">IF(E21="","",E21/$G$6*100)</f>
        <v>1.29605149126289</v>
      </c>
      <c r="G21" s="20" t="str">
        <f aca="false">IF(F21="","",IF(F21&lt;=$G$9,"OK","CHECK"))</f>
        <v>OK</v>
      </c>
      <c r="H21" s="20"/>
    </row>
    <row r="22" customFormat="false" ht="15" hidden="false" customHeight="false" outlineLevel="0" collapsed="false">
      <c r="A22" s="17" t="n">
        <v>50</v>
      </c>
      <c r="B22" s="17" t="n">
        <v>0.387</v>
      </c>
      <c r="C22" s="17" t="n">
        <v>0.641</v>
      </c>
      <c r="D22" s="18" t="n">
        <f aca="false">IF($G$8="Copper",IF(B22="","",B22*(1+0.00393*($C$9-20))),IF(C22="","",C22*(1+0.00403*($C$9-20))))</f>
        <v>0.4630455</v>
      </c>
      <c r="E22" s="19" t="n">
        <f aca="false">IF(D22="","",IF($C$6="DC",2*$C$7*$C$8/1000*D22,IF($C$6="Three phase",SQRT(3),2)*$C$7*$C$8/1000*(D22*$G$7+$C$10*SQRT(1-$G$7^2))))</f>
        <v>4.07542715683538</v>
      </c>
      <c r="F22" s="19" t="n">
        <f aca="false">IF(E22="","",E22/$G$6*100)</f>
        <v>0.982030640201297</v>
      </c>
      <c r="G22" s="20" t="str">
        <f aca="false">IF(F22="","",IF(F22&lt;=$G$9,"OK","CHECK"))</f>
        <v>OK</v>
      </c>
      <c r="H22" s="20"/>
    </row>
    <row r="23" customFormat="false" ht="15" hidden="false" customHeight="false" outlineLevel="0" collapsed="false">
      <c r="A23" s="17" t="n">
        <v>70</v>
      </c>
      <c r="B23" s="17" t="n">
        <v>0.268</v>
      </c>
      <c r="C23" s="17" t="n">
        <v>0.443</v>
      </c>
      <c r="D23" s="18" t="n">
        <f aca="false">IF($G$8="Copper",IF(B23="","",B23*(1+0.00393*($C$9-20))),IF(C23="","",C23*(1+0.00403*($C$9-20))))</f>
        <v>0.320662</v>
      </c>
      <c r="E23" s="19" t="n">
        <f aca="false">IF(D23="","",IF($C$6="DC",2*$C$7*$C$8/1000*D23,IF($C$6="Three phase",SQRT(3),2)*$C$7*$C$8/1000*(D23*$G$7+$C$10*SQRT(1-$G$7^2))))</f>
        <v>2.94346221306335</v>
      </c>
      <c r="F23" s="19" t="n">
        <f aca="false">IF(E23="","",E23/$G$6*100)</f>
        <v>0.709268003147796</v>
      </c>
      <c r="G23" s="20" t="str">
        <f aca="false">IF(F23="","",IF(F23&lt;=$G$9,"OK","CHECK"))</f>
        <v>OK</v>
      </c>
      <c r="H23" s="20"/>
    </row>
    <row r="24" customFormat="false" ht="15" hidden="false" customHeight="false" outlineLevel="0" collapsed="false">
      <c r="A24" s="17" t="n">
        <v>95</v>
      </c>
      <c r="B24" s="17" t="n">
        <v>0.193</v>
      </c>
      <c r="C24" s="17" t="n">
        <v>0.32</v>
      </c>
      <c r="D24" s="18" t="n">
        <f aca="false">IF($G$8="Copper",IF(B24="","",B24*(1+0.00393*($C$9-20))),IF(C24="","",C24*(1+0.00403*($C$9-20))))</f>
        <v>0.2309245</v>
      </c>
      <c r="E24" s="19" t="n">
        <f aca="false">IF(D24="","",IF($C$6="DC",2*$C$7*$C$8/1000*D24,IF($C$6="Three phase",SQRT(3),2)*$C$7*$C$8/1000*(D24*$G$7+$C$10*SQRT(1-$G$7^2))))</f>
        <v>2.23003892917342</v>
      </c>
      <c r="F24" s="19" t="n">
        <f aca="false">IF(E24="","",E24/$G$6*100)</f>
        <v>0.537358778114077</v>
      </c>
      <c r="G24" s="20" t="str">
        <f aca="false">IF(F24="","",IF(F24&lt;=$G$9,"OK","CHECK"))</f>
        <v>OK</v>
      </c>
      <c r="H24" s="20"/>
    </row>
    <row r="25" customFormat="false" ht="15" hidden="false" customHeight="false" outlineLevel="0" collapsed="false">
      <c r="A25" s="17" t="n">
        <v>120</v>
      </c>
      <c r="B25" s="17" t="n">
        <v>0.153</v>
      </c>
      <c r="C25" s="17" t="n">
        <v>0.253</v>
      </c>
      <c r="D25" s="18" t="n">
        <f aca="false">IF($G$8="Copper",IF(B25="","",B25*(1+0.00393*($C$9-20))),IF(C25="","",C25*(1+0.00403*($C$9-20))))</f>
        <v>0.1830645</v>
      </c>
      <c r="E25" s="19" t="n">
        <f aca="false">IF(D25="","",IF($C$6="DC",2*$C$7*$C$8/1000*D25,IF($C$6="Three phase",SQRT(3),2)*$C$7*$C$8/1000*(D25*$G$7+$C$10*SQRT(1-$G$7^2))))</f>
        <v>1.84954651109879</v>
      </c>
      <c r="F25" s="19" t="n">
        <f aca="false">IF(E25="","",E25/$G$6*100)</f>
        <v>0.445673858096094</v>
      </c>
      <c r="G25" s="20" t="str">
        <f aca="false">IF(F25="","",IF(F25&lt;=$G$9,"OK","CHECK"))</f>
        <v>OK</v>
      </c>
      <c r="H25" s="20"/>
    </row>
    <row r="26" customFormat="false" ht="15" hidden="false" customHeight="false" outlineLevel="0" collapsed="false">
      <c r="A26" s="17" t="n">
        <v>150</v>
      </c>
      <c r="B26" s="17" t="n">
        <v>0.124</v>
      </c>
      <c r="C26" s="17" t="n">
        <v>0.206</v>
      </c>
      <c r="D26" s="18" t="n">
        <f aca="false">IF($G$8="Copper",IF(B26="","",B26*(1+0.00393*($C$9-20))),IF(C26="","",C26*(1+0.00403*($C$9-20))))</f>
        <v>0.148366</v>
      </c>
      <c r="E26" s="19" t="n">
        <f aca="false">IF(D26="","",IF($C$6="DC",2*$C$7*$C$8/1000*D26,IF($C$6="Three phase",SQRT(3),2)*$C$7*$C$8/1000*(D26*$G$7+$C$10*SQRT(1-$G$7^2))))</f>
        <v>1.57368950799468</v>
      </c>
      <c r="F26" s="19" t="n">
        <f aca="false">IF(E26="","",E26/$G$6*100)</f>
        <v>0.379202291083056</v>
      </c>
      <c r="G26" s="20" t="str">
        <f aca="false">IF(F26="","",IF(F26&lt;=$G$9,"OK","CHECK"))</f>
        <v>OK</v>
      </c>
      <c r="H26" s="20"/>
    </row>
    <row r="27" customFormat="false" ht="15" hidden="false" customHeight="false" outlineLevel="0" collapsed="false">
      <c r="A27" s="17" t="n">
        <v>185</v>
      </c>
      <c r="B27" s="17" t="n">
        <v>0.0991</v>
      </c>
      <c r="C27" s="17" t="n">
        <v>0.164</v>
      </c>
      <c r="D27" s="18" t="n">
        <f aca="false">IF($G$8="Copper",IF(B27="","",B27*(1+0.00393*($C$9-20))),IF(C27="","",C27*(1+0.00403*($C$9-20))))</f>
        <v>0.11857315</v>
      </c>
      <c r="E27" s="19" t="n">
        <f aca="false">IF(D27="","",IF($C$6="DC",2*$C$7*$C$8/1000*D27,IF($C$6="Three phase",SQRT(3),2)*$C$7*$C$8/1000*(D27*$G$7+$C$10*SQRT(1-$G$7^2))))</f>
        <v>1.33683297774322</v>
      </c>
      <c r="F27" s="19" t="n">
        <f aca="false">IF(E27="","",E27/$G$6*100)</f>
        <v>0.322128428371861</v>
      </c>
      <c r="G27" s="20" t="str">
        <f aca="false">IF(F27="","",IF(F27&lt;=$G$9,"OK","CHECK"))</f>
        <v>OK</v>
      </c>
      <c r="H27" s="20"/>
    </row>
    <row r="28" customFormat="false" ht="15" hidden="false" customHeight="false" outlineLevel="0" collapsed="false">
      <c r="A28" s="17" t="n">
        <v>240</v>
      </c>
      <c r="B28" s="17" t="n">
        <v>0.0754</v>
      </c>
      <c r="C28" s="17" t="n">
        <v>0.125</v>
      </c>
      <c r="D28" s="18" t="n">
        <f aca="false">IF($G$8="Copper",IF(B28="","",B28*(1+0.00393*($C$9-20))),IF(C28="","",C28*(1+0.00403*($C$9-20))))</f>
        <v>0.0902161</v>
      </c>
      <c r="E28" s="19" t="n">
        <f aca="false">IF(D28="","",IF($C$6="DC",2*$C$7*$C$8/1000*D28,IF($C$6="Three phase",SQRT(3),2)*$C$7*$C$8/1000*(D28*$G$7+$C$10*SQRT(1-$G$7^2))))</f>
        <v>1.111391220034</v>
      </c>
      <c r="F28" s="19" t="n">
        <f aca="false">IF(E28="","",E28/$G$6*100)</f>
        <v>0.267805113261206</v>
      </c>
      <c r="G28" s="20" t="str">
        <f aca="false">IF(F28="","",IF(F28&lt;=$G$9,"OK","CHECK"))</f>
        <v>OK</v>
      </c>
      <c r="H28" s="20"/>
    </row>
    <row r="29" customFormat="false" ht="15" hidden="false" customHeight="false" outlineLevel="0" collapsed="false">
      <c r="A29" s="17" t="n">
        <v>300</v>
      </c>
      <c r="B29" s="17" t="n">
        <v>0.0601</v>
      </c>
      <c r="C29" s="17" t="n">
        <v>0.1</v>
      </c>
      <c r="D29" s="18" t="n">
        <f aca="false">IF($G$8="Copper",IF(B29="","",B29*(1+0.00393*($C$9-20))),IF(C29="","",C29*(1+0.00403*($C$9-20))))</f>
        <v>0.07190965</v>
      </c>
      <c r="E29" s="19" t="n">
        <f aca="false">IF(D29="","",IF($C$6="DC",2*$C$7*$C$8/1000*D29,IF($C$6="Three phase",SQRT(3),2)*$C$7*$C$8/1000*(D29*$G$7+$C$10*SQRT(1-$G$7^2))))</f>
        <v>0.965852870120458</v>
      </c>
      <c r="F29" s="19" t="n">
        <f aca="false">IF(E29="","",E29/$G$6*100)</f>
        <v>0.232735631354327</v>
      </c>
      <c r="G29" s="20" t="str">
        <f aca="false">IF(F29="","",IF(F29&lt;=$G$9,"OK","CHECK"))</f>
        <v>OK</v>
      </c>
      <c r="H29" s="20"/>
    </row>
    <row r="30" customFormat="false" ht="15" hidden="false" customHeight="false" outlineLevel="0" collapsed="false">
      <c r="A30" s="21" t="s">
        <v>40</v>
      </c>
      <c r="B30" s="21"/>
      <c r="C30" s="21"/>
      <c r="D30" s="21"/>
      <c r="E30" s="21"/>
      <c r="F30" s="21"/>
      <c r="G30" s="22" t="n">
        <f aca="false">IFERROR(INDEX($A$14:$A$29,MATCH("OK",$G$14:$G$29,0)),"none")</f>
        <v>16</v>
      </c>
      <c r="H30" s="22"/>
    </row>
    <row r="31" customFormat="false" ht="15" hidden="false" customHeight="false" outlineLevel="0" collapsed="false">
      <c r="A31" s="21" t="s">
        <v>41</v>
      </c>
      <c r="B31" s="21"/>
      <c r="C31" s="21"/>
      <c r="D31" s="21"/>
      <c r="E31" s="21"/>
      <c r="F31" s="21"/>
      <c r="G31" s="23" t="n">
        <f aca="false">IFERROR(INDEX($F$14:$F$29,MATCH("OK",$G$14:$G$29,0)),"")</f>
        <v>2.73092048954433</v>
      </c>
      <c r="H31" s="23"/>
    </row>
    <row r="33" customFormat="false" ht="30" hidden="false" customHeight="true" outlineLevel="0" collapsed="false">
      <c r="A33" s="24" t="s">
        <v>42</v>
      </c>
      <c r="B33" s="24"/>
      <c r="C33" s="24"/>
      <c r="D33" s="24"/>
      <c r="E33" s="24"/>
      <c r="F33" s="24"/>
      <c r="G33" s="24"/>
      <c r="H33" s="24"/>
    </row>
    <row r="35" customFormat="false" ht="15" hidden="false" customHeight="true" outlineLevel="0" collapsed="false">
      <c r="A35" s="25" t="s">
        <v>43</v>
      </c>
      <c r="B35" s="25"/>
      <c r="C35" s="25"/>
      <c r="D35" s="25"/>
      <c r="E35" s="25" t="s">
        <v>44</v>
      </c>
      <c r="F35" s="25"/>
      <c r="G35" s="25"/>
      <c r="H35" s="25"/>
    </row>
    <row r="36" customFormat="false" ht="21.75" hidden="false" customHeight="true" outlineLevel="0" collapsed="false">
      <c r="A36" s="26" t="s">
        <v>45</v>
      </c>
      <c r="B36" s="26"/>
      <c r="C36" s="26"/>
      <c r="D36" s="26"/>
      <c r="E36" s="26" t="s">
        <v>45</v>
      </c>
      <c r="F36" s="26"/>
      <c r="G36" s="26"/>
      <c r="H36" s="26"/>
    </row>
    <row r="37" customFormat="false" ht="21.75" hidden="false" customHeight="true" outlineLevel="0" collapsed="false">
      <c r="A37" s="26" t="s">
        <v>46</v>
      </c>
      <c r="B37" s="26"/>
      <c r="C37" s="26"/>
      <c r="D37" s="26"/>
      <c r="E37" s="26" t="s">
        <v>46</v>
      </c>
      <c r="F37" s="26"/>
      <c r="G37" s="26"/>
      <c r="H37" s="26"/>
    </row>
    <row r="38" customFormat="false" ht="21.75" hidden="false" customHeight="true" outlineLevel="0" collapsed="false">
      <c r="A38" s="26" t="s">
        <v>47</v>
      </c>
      <c r="B38" s="26"/>
      <c r="C38" s="26"/>
      <c r="D38" s="26"/>
      <c r="E38" s="26" t="s">
        <v>47</v>
      </c>
      <c r="F38" s="26"/>
      <c r="G38" s="26"/>
      <c r="H38" s="26"/>
    </row>
  </sheetData>
  <mergeCells count="54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A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0:F30"/>
    <mergeCell ref="G30:H30"/>
    <mergeCell ref="A31:F31"/>
    <mergeCell ref="G31:H31"/>
    <mergeCell ref="A33:H33"/>
    <mergeCell ref="A35:D35"/>
    <mergeCell ref="E35:H35"/>
    <mergeCell ref="A36:D36"/>
    <mergeCell ref="E36:H36"/>
    <mergeCell ref="A37:D37"/>
    <mergeCell ref="E37:H37"/>
    <mergeCell ref="A38:D38"/>
    <mergeCell ref="E38:H38"/>
  </mergeCells>
  <conditionalFormatting sqref="A1:H4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C6" type="list">
      <formula1>"Three phase,Single phase,DC"</formula1>
      <formula2>0</formula2>
    </dataValidation>
    <dataValidation allowBlank="true" errorStyle="stop" operator="between" showDropDown="false" showErrorMessage="false" showInputMessage="false" sqref="G8" type="list">
      <formula1>"Copper,Aluminium"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2026-10-14T02:58:02Z</dcterms:created>
  <dc:creator>instrumentationblog.in</dc:creator>
  <dc:description/>
  <dc:language>en-US</dc:language>
  <cp:lastModifiedBy/>
  <dcterms:modified xsi:type="dcterms:W3CDTF">2026-10-14T02:58:02Z</dcterms:modified>
  <cp:revision>0</cp:revision>
  <dc:subject/>
  <dc:title>Cable Voltage Drop and Size Selection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